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11640"/>
  </bookViews>
  <sheets>
    <sheet name="2013" sheetId="1" r:id="rId1"/>
  </sheets>
  <definedNames>
    <definedName name="_xlnm.Print_Titles" localSheetId="0">'2013'!$9:$10</definedName>
  </definedNames>
  <calcPr calcId="114210" fullCalcOnLoad="1"/>
</workbook>
</file>

<file path=xl/calcChain.xml><?xml version="1.0" encoding="utf-8"?>
<calcChain xmlns="http://schemas.openxmlformats.org/spreadsheetml/2006/main">
  <c r="D25" i="1"/>
  <c r="D19"/>
  <c r="D18"/>
  <c r="D17"/>
  <c r="D16"/>
  <c r="D14"/>
  <c r="D334"/>
  <c r="D329"/>
  <c r="D330"/>
  <c r="D331"/>
  <c r="D332"/>
  <c r="D48"/>
  <c r="D98"/>
  <c r="D148"/>
  <c r="D161"/>
  <c r="D199"/>
  <c r="D347"/>
  <c r="D337"/>
  <c r="D336"/>
  <c r="D325"/>
  <c r="D309"/>
  <c r="D310"/>
  <c r="D311"/>
  <c r="D306"/>
  <c r="D305"/>
  <c r="D304"/>
  <c r="D303"/>
  <c r="D302"/>
  <c r="D301"/>
  <c r="D300"/>
  <c r="D299"/>
  <c r="D298"/>
  <c r="D297"/>
  <c r="D296"/>
  <c r="D295"/>
  <c r="D294"/>
  <c r="D292"/>
  <c r="D291"/>
  <c r="D290"/>
  <c r="D288"/>
  <c r="D287"/>
  <c r="D286"/>
  <c r="D283"/>
  <c r="D284"/>
  <c r="D282"/>
  <c r="D281"/>
  <c r="D280"/>
  <c r="D274"/>
  <c r="D273"/>
  <c r="D271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6"/>
  <c r="D244"/>
  <c r="D235"/>
  <c r="D234"/>
  <c r="D232"/>
  <c r="D230"/>
  <c r="D229"/>
  <c r="D225"/>
  <c r="D223"/>
  <c r="D219"/>
  <c r="D217"/>
  <c r="D216"/>
  <c r="D215"/>
  <c r="D213"/>
  <c r="D214"/>
  <c r="D158"/>
  <c r="D140"/>
  <c r="D47"/>
  <c r="D21"/>
  <c r="D20"/>
  <c r="D350"/>
  <c r="D349"/>
  <c r="D348"/>
  <c r="D345"/>
  <c r="D344"/>
  <c r="D343"/>
  <c r="D342"/>
  <c r="D341"/>
  <c r="D340"/>
  <c r="D339"/>
  <c r="D338"/>
  <c r="D327"/>
  <c r="D326"/>
  <c r="D323"/>
  <c r="D321"/>
  <c r="D319"/>
  <c r="D318"/>
  <c r="D316"/>
  <c r="D315"/>
  <c r="D314"/>
  <c r="D312"/>
  <c r="D293"/>
  <c r="D285"/>
  <c r="D277"/>
  <c r="D276"/>
  <c r="D275"/>
  <c r="D272"/>
  <c r="D270"/>
  <c r="D248"/>
  <c r="D247"/>
  <c r="D245"/>
  <c r="D242"/>
  <c r="D241"/>
  <c r="D240"/>
  <c r="D239"/>
  <c r="D238"/>
  <c r="D237"/>
  <c r="D236"/>
  <c r="D233"/>
  <c r="D228"/>
  <c r="D227"/>
  <c r="D224"/>
  <c r="D222"/>
  <c r="D221"/>
  <c r="D218"/>
  <c r="D212"/>
  <c r="D211"/>
  <c r="D210"/>
  <c r="D209"/>
  <c r="D208"/>
  <c r="D207"/>
  <c r="D206"/>
  <c r="D205"/>
  <c r="D204"/>
  <c r="D203"/>
  <c r="D202"/>
  <c r="D201"/>
  <c r="D200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79"/>
  <c r="D178"/>
  <c r="D177"/>
  <c r="D175"/>
  <c r="D174"/>
  <c r="D173"/>
  <c r="D172"/>
  <c r="D169"/>
  <c r="D167"/>
  <c r="D166"/>
  <c r="D165"/>
  <c r="D164"/>
  <c r="D163"/>
  <c r="D160"/>
  <c r="D159"/>
  <c r="D156"/>
  <c r="D155"/>
  <c r="D153"/>
  <c r="D152"/>
  <c r="D151"/>
  <c r="D150"/>
  <c r="D146"/>
  <c r="D144"/>
  <c r="D142"/>
  <c r="D138"/>
  <c r="D137"/>
  <c r="D135"/>
  <c r="D134"/>
  <c r="D133"/>
  <c r="D132"/>
  <c r="D131"/>
  <c r="D130"/>
  <c r="D129"/>
  <c r="D128"/>
  <c r="D127"/>
  <c r="D126"/>
  <c r="D125"/>
  <c r="D118"/>
  <c r="D120"/>
  <c r="D122"/>
  <c r="D121"/>
  <c r="D117"/>
  <c r="D116"/>
  <c r="D112"/>
  <c r="D110"/>
  <c r="D109"/>
  <c r="D107"/>
  <c r="D105"/>
  <c r="D104"/>
  <c r="D103"/>
  <c r="D99"/>
  <c r="D96"/>
  <c r="D95"/>
  <c r="D94"/>
  <c r="D93"/>
  <c r="D92"/>
  <c r="D90"/>
  <c r="D89"/>
  <c r="D88"/>
  <c r="D87"/>
  <c r="D85"/>
  <c r="D84"/>
  <c r="D82"/>
  <c r="D80"/>
  <c r="D79"/>
  <c r="D78"/>
  <c r="D76"/>
  <c r="D75"/>
  <c r="D74"/>
  <c r="D73"/>
  <c r="D72"/>
  <c r="D71"/>
  <c r="D69"/>
  <c r="D68"/>
  <c r="D66"/>
  <c r="D65"/>
  <c r="D64"/>
  <c r="D63"/>
  <c r="D61"/>
  <c r="D60"/>
  <c r="D58"/>
  <c r="D57"/>
  <c r="D56"/>
  <c r="D55"/>
  <c r="D54"/>
  <c r="D52"/>
  <c r="D51"/>
  <c r="D50"/>
  <c r="D45"/>
  <c r="D44"/>
  <c r="D43"/>
  <c r="D42"/>
  <c r="D41"/>
  <c r="D40"/>
  <c r="D39"/>
  <c r="D38"/>
  <c r="D37"/>
  <c r="D36"/>
  <c r="D35"/>
  <c r="D34"/>
  <c r="D32"/>
  <c r="D31"/>
  <c r="D30"/>
  <c r="D27"/>
  <c r="D26"/>
  <c r="D24"/>
  <c r="D15"/>
</calcChain>
</file>

<file path=xl/sharedStrings.xml><?xml version="1.0" encoding="utf-8"?>
<sst xmlns="http://schemas.openxmlformats.org/spreadsheetml/2006/main" count="774" uniqueCount="521">
  <si>
    <t>ПРЕЙСКУРАНТ ЦЕН</t>
  </si>
  <si>
    <t>№ п/п</t>
  </si>
  <si>
    <t>Наименование работ</t>
  </si>
  <si>
    <t>Единица измерения</t>
  </si>
  <si>
    <t xml:space="preserve">1. САНТЕХНИКА </t>
  </si>
  <si>
    <t>1</t>
  </si>
  <si>
    <t>Смена отдельных участков стальных трубопроводов системы отопления, холодного и горячего водоснабжения</t>
  </si>
  <si>
    <t>1.1</t>
  </si>
  <si>
    <r>
      <t xml:space="preserve">Смена отдельных участков трубопроводов </t>
    </r>
    <r>
      <rPr>
        <sz val="9"/>
        <rFont val="Times New Roman"/>
        <family val="1"/>
        <charset val="204"/>
      </rPr>
      <t>(с</t>
    </r>
    <r>
      <rPr>
        <i/>
        <sz val="9"/>
        <rFont val="Times New Roman"/>
        <family val="1"/>
        <charset val="204"/>
      </rPr>
      <t xml:space="preserve">нятие средств крепления, отсоединение поврежденного участка, установка нового участка трубопрвода с предварительной отрезкой труб и </t>
    </r>
    <r>
      <rPr>
        <b/>
        <i/>
        <u/>
        <sz val="9"/>
        <rFont val="Times New Roman"/>
        <family val="1"/>
        <charset val="204"/>
      </rPr>
      <t>нарезкой резьбы вручную</t>
    </r>
    <r>
      <rPr>
        <i/>
        <sz val="9"/>
        <rFont val="Times New Roman"/>
        <family val="1"/>
        <charset val="204"/>
      </rPr>
      <t>, установка крепления.</t>
    </r>
    <r>
      <rPr>
        <sz val="9"/>
        <rFont val="Times New Roman"/>
        <family val="1"/>
        <charset val="204"/>
      </rPr>
      <t>):</t>
    </r>
  </si>
  <si>
    <t>диаметр труб до 25мм</t>
  </si>
  <si>
    <t>диаметр труб 26-50 мм</t>
  </si>
  <si>
    <t>диаметр труб 51-75 мм</t>
  </si>
  <si>
    <t>диаметр труб 76-80 мм</t>
  </si>
  <si>
    <t>диаметр труб 81-90 мм</t>
  </si>
  <si>
    <t>диаметр труб 91-100 мм</t>
  </si>
  <si>
    <t>диаметр труб 101-125 мм</t>
  </si>
  <si>
    <t>диаметр труб 126-150 мм</t>
  </si>
  <si>
    <t>Примечание:  на смену каждого следующего метра применять к=1,2</t>
  </si>
  <si>
    <t>1.2</t>
  </si>
  <si>
    <r>
      <t xml:space="preserve">Смена отдельных участков трубопроводов на сварке </t>
    </r>
    <r>
      <rPr>
        <sz val="9"/>
        <rFont val="Times New Roman"/>
        <family val="1"/>
        <charset val="204"/>
      </rPr>
      <t>(с</t>
    </r>
    <r>
      <rPr>
        <i/>
        <sz val="9"/>
        <rFont val="Times New Roman"/>
        <family val="1"/>
        <charset val="204"/>
      </rPr>
      <t>нятие средств крепления, отсоединение  или вырезка поврежденного участка рубопровода . Отрезка нового участка трубопрвода, установка  трубопрвода на место с постановкой средств крепления.</t>
    </r>
    <r>
      <rPr>
        <sz val="9"/>
        <rFont val="Times New Roman"/>
        <family val="1"/>
        <charset val="204"/>
      </rPr>
      <t>):</t>
    </r>
  </si>
  <si>
    <t>диаметр труб от 15-40 мм</t>
  </si>
  <si>
    <t>1 участок трубопровода длинной до 1 м</t>
  </si>
  <si>
    <t>диаметр труб  50-75 мм</t>
  </si>
  <si>
    <t>диаметр труб 81-100 мм</t>
  </si>
  <si>
    <t>2</t>
  </si>
  <si>
    <r>
      <t xml:space="preserve">Смена сгонов у трубопроводов </t>
    </r>
    <r>
      <rPr>
        <i/>
        <sz val="9"/>
        <rFont val="Times New Roman"/>
        <family val="1"/>
        <charset val="204"/>
      </rPr>
      <t>(разъединение сгона со снятием его на месте, комплектование нового сгона, соединение нового сгона)</t>
    </r>
  </si>
  <si>
    <t>диаметром 20 мм</t>
  </si>
  <si>
    <t>1 сгон</t>
  </si>
  <si>
    <t>диаметром 32 мм</t>
  </si>
  <si>
    <t>диаметром 50 мм</t>
  </si>
  <si>
    <t>3</t>
  </si>
  <si>
    <r>
      <t xml:space="preserve">Смена отопительных приборов </t>
    </r>
    <r>
      <rPr>
        <i/>
        <sz val="9"/>
        <rFont val="Times New Roman"/>
        <family val="1"/>
        <charset val="204"/>
      </rPr>
      <t>(Отсоединение радиаторного блока от трубопровода, снятие радиаторного блока, установка нового радиаторного блока с присоединением его к трубопроводу. Вес радиаторного блока в кг.)</t>
    </r>
  </si>
  <si>
    <t xml:space="preserve"> массой до 80 кг</t>
  </si>
  <si>
    <t>1 блок</t>
  </si>
  <si>
    <t>снятие радиаторов</t>
  </si>
  <si>
    <t>1 секция</t>
  </si>
  <si>
    <t>добавление или снятие секции</t>
  </si>
  <si>
    <t>4</t>
  </si>
  <si>
    <r>
      <t>Перегруппировка  секций старого радиатора</t>
    </r>
    <r>
      <rPr>
        <sz val="9"/>
        <rFont val="Times New Roman"/>
        <family val="1"/>
        <charset val="204"/>
      </rPr>
      <t xml:space="preserve"> (О</t>
    </r>
    <r>
      <rPr>
        <i/>
        <sz val="9"/>
        <rFont val="Times New Roman"/>
        <family val="1"/>
        <charset val="204"/>
      </rPr>
      <t>тсоединение секций с вывертыванием радиаторных пробок, очистка ниппелей.)</t>
    </r>
  </si>
  <si>
    <t>5</t>
  </si>
  <si>
    <r>
      <t xml:space="preserve">Переборка секций радиаторного блока </t>
    </r>
    <r>
      <rPr>
        <i/>
        <sz val="9"/>
        <rFont val="Times New Roman"/>
        <family val="1"/>
        <charset val="204"/>
      </rPr>
      <t>(Отсоединение радиаторного блока от трубопровода, отсоединение секций с вывертыванием радиаторных пробок, прочистка и промывка секций, очистка ниппелей, присоединение новых секций с вывертыванием радиаторных пробок, присоединение радиаторнрного блока к трубопроводу.)</t>
    </r>
  </si>
  <si>
    <t>6</t>
  </si>
  <si>
    <r>
      <t xml:space="preserve">Добавление секций к радиаторному блоку </t>
    </r>
    <r>
      <rPr>
        <i/>
        <sz val="9"/>
        <rFont val="Times New Roman"/>
        <family val="1"/>
        <charset val="204"/>
      </rPr>
      <t>(Вывертывание радиаторной пробки с очисткой пробки от старой прокладки, присоединение новых секций с вывертыванием радиаторных пробок, присоединение секции к радиаторному блоку.)</t>
    </r>
  </si>
  <si>
    <t>7</t>
  </si>
  <si>
    <r>
      <t>Промывка трубопроводов системы отопления</t>
    </r>
    <r>
      <rPr>
        <i/>
        <sz val="9"/>
        <rFont val="Times New Roman"/>
        <family val="1"/>
        <charset val="204"/>
      </rPr>
      <t xml:space="preserve"> (Присоединение шланга к трубопроводу, промывка системы под давлением, отсоединение шланга от трубопровода.)</t>
    </r>
  </si>
  <si>
    <t>1 м трубопровода</t>
  </si>
  <si>
    <t>8</t>
  </si>
  <si>
    <t>Испытание трубопроводов системы отопления:</t>
  </si>
  <si>
    <t>8.1.</t>
  </si>
  <si>
    <r>
      <t>Первое рабочее испытание отдельных частей системы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(наружный осмотр трубопровода, Установка заглушки и манометра. Присоединение гидравлического пресса к водопроводу. Наполнение отдельных частей системы водой до заданного давления)</t>
    </r>
  </si>
  <si>
    <t>8.2.</t>
  </si>
  <si>
    <r>
      <t xml:space="preserve">Рабочая проверка системы вцелом </t>
    </r>
    <r>
      <rPr>
        <i/>
        <sz val="9"/>
        <rFont val="Times New Roman"/>
        <family val="1"/>
        <charset val="204"/>
      </rPr>
      <t>(Осмотр трубопровода, с отметкой дефектных мест. Спуск воды из трубопровода и устранение дефектов).</t>
    </r>
  </si>
  <si>
    <t>8.3.</t>
  </si>
  <si>
    <r>
      <t xml:space="preserve">Окончательная проверка при сдаче системы </t>
    </r>
    <r>
      <rPr>
        <i/>
        <sz val="9"/>
        <rFont val="Times New Roman"/>
        <family val="1"/>
        <charset val="204"/>
      </rPr>
      <t>(Наполнение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системы, снятие заглушек, манометра и отсоединение пресса.)</t>
    </r>
  </si>
  <si>
    <t>8.4.</t>
  </si>
  <si>
    <t>Проверка на прогрев отопительных приборов с регулировкой.</t>
  </si>
  <si>
    <t>шт.</t>
  </si>
  <si>
    <t>9</t>
  </si>
  <si>
    <r>
      <t xml:space="preserve">Установка кранов для спуска воздуха из системы отопления </t>
    </r>
    <r>
      <rPr>
        <i/>
        <sz val="9"/>
        <rFont val="Times New Roman"/>
        <family val="1"/>
        <charset val="204"/>
      </rPr>
      <t xml:space="preserve">(Вырезка участка трубопровода, заготовка сгона с нарезкой резьбы, установка крана, сборка сгона) </t>
    </r>
  </si>
  <si>
    <t>диаметр крана 15-20 мм</t>
  </si>
  <si>
    <t>1 кран</t>
  </si>
  <si>
    <t>диаметр крана 21-25 мм</t>
  </si>
  <si>
    <t>Смена внутренних трубопроводов из чугунных канализационных труб:</t>
  </si>
  <si>
    <t>диаметр канализационного выпуска  50 мм</t>
  </si>
  <si>
    <t>1,0 м т/провода</t>
  </si>
  <si>
    <t>диаметр канализационного выпуска 76-100 мм</t>
  </si>
  <si>
    <t>смена участка трубопровода из полиэтиленовых канализационных труб от 50 до 100 мм</t>
  </si>
  <si>
    <t>12</t>
  </si>
  <si>
    <r>
      <t xml:space="preserve">Врезка в действующие внутренние сети трубопроводов отопления и водоснабжения </t>
    </r>
    <r>
      <rPr>
        <i/>
        <sz val="9"/>
        <rFont val="Times New Roman"/>
        <family val="1"/>
        <charset val="204"/>
      </rPr>
      <t>(Перекрытие запорной арматуры и спуск воды из участка трубопровода, вырезка отверстия втрубопроводе, изготовление и приварка штуцера, насадка и приварка фланцев к штуцеру, установка арматуры муфтовой, пуск системы.)</t>
    </r>
  </si>
  <si>
    <t>диаметром 15-32 мм</t>
  </si>
  <si>
    <t>1 врезка</t>
  </si>
  <si>
    <t>диаметром 80-100  мм</t>
  </si>
  <si>
    <t>диаметром 125-150 мм</t>
  </si>
  <si>
    <t>13</t>
  </si>
  <si>
    <t>Устранение засоров санитарных приборов</t>
  </si>
  <si>
    <t>1 прибор</t>
  </si>
  <si>
    <t>14</t>
  </si>
  <si>
    <r>
      <t>Смена санитарно-технических приборов</t>
    </r>
    <r>
      <rPr>
        <i/>
        <sz val="9"/>
        <rFont val="Times New Roman"/>
        <family val="1"/>
        <charset val="204"/>
      </rPr>
      <t xml:space="preserve"> (отсоединение приборов от тр/проводов, установка новых приборов с укреплением и присоединением к линии, заделкой раструбов)</t>
    </r>
  </si>
  <si>
    <t>14.1</t>
  </si>
  <si>
    <r>
      <t xml:space="preserve">Смена унитаза </t>
    </r>
    <r>
      <rPr>
        <sz val="9"/>
        <rFont val="Times New Roman"/>
        <family val="1"/>
        <charset val="204"/>
      </rPr>
      <t>(</t>
    </r>
    <r>
      <rPr>
        <i/>
        <sz val="9"/>
        <rFont val="Times New Roman"/>
        <family val="1"/>
        <charset val="204"/>
      </rPr>
      <t>без выпила и замены раструба)</t>
    </r>
  </si>
  <si>
    <t>Заливка пола, изготовление основания</t>
  </si>
  <si>
    <t>14.2.</t>
  </si>
  <si>
    <t>Расчеканка раструба К1 чугунного</t>
  </si>
  <si>
    <t>диаметр до 70 мм</t>
  </si>
  <si>
    <t>диаметр до 110 мм</t>
  </si>
  <si>
    <t>14.3</t>
  </si>
  <si>
    <t>Смена умывальника</t>
  </si>
  <si>
    <t>14.4</t>
  </si>
  <si>
    <t>Смена раковины</t>
  </si>
  <si>
    <t>14.5</t>
  </si>
  <si>
    <t>Смена мойки</t>
  </si>
  <si>
    <t>а) на одно отделение</t>
  </si>
  <si>
    <t>б) на два отделения</t>
  </si>
  <si>
    <t>14.6</t>
  </si>
  <si>
    <t>Смена ванн</t>
  </si>
  <si>
    <t>а) чугунных</t>
  </si>
  <si>
    <t>б) стальных</t>
  </si>
  <si>
    <t>14.7</t>
  </si>
  <si>
    <t xml:space="preserve">Смена  сидений к унитазам </t>
  </si>
  <si>
    <t>Смена резиновых манжетов к  унитазам</t>
  </si>
  <si>
    <t>14.9</t>
  </si>
  <si>
    <t>Смена смывных бачков с регулировкой арматуры</t>
  </si>
  <si>
    <t>14.10</t>
  </si>
  <si>
    <t>Регулировка смывного бачка</t>
  </si>
  <si>
    <t>1 бачок</t>
  </si>
  <si>
    <t>15</t>
  </si>
  <si>
    <r>
      <t xml:space="preserve">Смена кранов двойной регулировки </t>
    </r>
    <r>
      <rPr>
        <i/>
        <sz val="9"/>
        <rFont val="Times New Roman"/>
        <family val="1"/>
        <charset val="204"/>
      </rPr>
      <t>(Разборка сгона, снятие крана, отсоединение патрубка от крана, установка нового крана, присоединение патрубка к крану)</t>
    </r>
  </si>
  <si>
    <t>диаметр прохода 15 мм</t>
  </si>
  <si>
    <t>диаметр прохода 19 мм</t>
  </si>
  <si>
    <t>диаметр прохода 32 мм</t>
  </si>
  <si>
    <t>16</t>
  </si>
  <si>
    <r>
      <t xml:space="preserve">Смена арматуры </t>
    </r>
    <r>
      <rPr>
        <i/>
        <sz val="9"/>
        <rFont val="Times New Roman"/>
        <family val="1"/>
        <charset val="204"/>
      </rPr>
      <t>(снятие арматуры с отсоединением от трубопровода, подготовка арматуры к установке, установка арматуры на место с подгонкой и закреплением)</t>
    </r>
  </si>
  <si>
    <t>16.1</t>
  </si>
  <si>
    <t xml:space="preserve">Смена арматуры в сливном бачке </t>
  </si>
  <si>
    <t>16.2</t>
  </si>
  <si>
    <t>Смена смесителей:</t>
  </si>
  <si>
    <t>на раковине на стене</t>
  </si>
  <si>
    <t>1 смеситель</t>
  </si>
  <si>
    <t>на шлангах и на штанах</t>
  </si>
  <si>
    <t>16.3</t>
  </si>
  <si>
    <t>Смена вентилей и клапанов:</t>
  </si>
  <si>
    <t>а)вентилей и клапанов до20мм</t>
  </si>
  <si>
    <t>1 шт.</t>
  </si>
  <si>
    <t>б)вентилей и клапанов до32мм</t>
  </si>
  <si>
    <t>в)вентилей и клапанов до50мм</t>
  </si>
  <si>
    <t>Смена водоразборных и туалетных кранов</t>
  </si>
  <si>
    <t>17</t>
  </si>
  <si>
    <r>
      <t xml:space="preserve">Смена пробковых кранов </t>
    </r>
    <r>
      <rPr>
        <i/>
        <sz val="9"/>
        <rFont val="Times New Roman"/>
        <family val="1"/>
        <charset val="204"/>
      </rPr>
      <t>(Разборка сгона, снятие крана, отсоединение патрубка от крана, установка нового крана, присоединение патрубка к крану, сборка сгона.)</t>
    </r>
  </si>
  <si>
    <t>диаметр крана 15;25 мм</t>
  </si>
  <si>
    <t>диаметр крана 32-50 мм</t>
  </si>
  <si>
    <t>18</t>
  </si>
  <si>
    <t>Смена вентиля</t>
  </si>
  <si>
    <t>1 вентиль</t>
  </si>
  <si>
    <t>19</t>
  </si>
  <si>
    <t>Замена шарового крана к смывному бачку</t>
  </si>
  <si>
    <t>20</t>
  </si>
  <si>
    <t>Смена кранштейнов под санитарными приборами</t>
  </si>
  <si>
    <t>1 кронштейн</t>
  </si>
  <si>
    <t>21</t>
  </si>
  <si>
    <t>Демонтаж санитарно-технических приборов (снятие приборов с отсоединением от креплений и трубопроводов, снятие кронштейнов)</t>
  </si>
  <si>
    <t>21.1</t>
  </si>
  <si>
    <t>Демонтаж моек</t>
  </si>
  <si>
    <t>21.2</t>
  </si>
  <si>
    <t>Демонтаж ванн</t>
  </si>
  <si>
    <t>22</t>
  </si>
  <si>
    <r>
      <t xml:space="preserve">Водопровод и канализация - внутренние устройства </t>
    </r>
    <r>
      <rPr>
        <i/>
        <sz val="9"/>
        <rFont val="Times New Roman"/>
        <family val="1"/>
        <charset val="204"/>
      </rPr>
      <t>(установка сан.приборов со сверлением отверстий, установка и заделка кронштейнов, присоединение приборов к трубопроводам...)</t>
    </r>
  </si>
  <si>
    <t>22.1</t>
  </si>
  <si>
    <t>Установка дешевых кабин со сборкой</t>
  </si>
  <si>
    <t>1 компл.</t>
  </si>
  <si>
    <t>22.2</t>
  </si>
  <si>
    <t xml:space="preserve">Установка ванн купальных прямых </t>
  </si>
  <si>
    <t>чугунная</t>
  </si>
  <si>
    <t>стальная</t>
  </si>
  <si>
    <t>пластиковая</t>
  </si>
  <si>
    <t>22.3</t>
  </si>
  <si>
    <t>Установка умывальников одиночных</t>
  </si>
  <si>
    <t>с подводкой холодной и горячей воды</t>
  </si>
  <si>
    <t>1умывальник</t>
  </si>
  <si>
    <t>22.4</t>
  </si>
  <si>
    <t>Установка полотенцесушителей</t>
  </si>
  <si>
    <t>из латунных хромированных</t>
  </si>
  <si>
    <t>1 единица</t>
  </si>
  <si>
    <t>22.5</t>
  </si>
  <si>
    <t>Установка шланга на смесителе</t>
  </si>
  <si>
    <t>22.6</t>
  </si>
  <si>
    <t>Установка унитаза</t>
  </si>
  <si>
    <t>с бачком</t>
  </si>
  <si>
    <t>1 унитаз</t>
  </si>
  <si>
    <t>с бачком высокорасполагаемым</t>
  </si>
  <si>
    <t>с краном смывным</t>
  </si>
  <si>
    <t>22.7</t>
  </si>
  <si>
    <t>Установка моек и раковин и замена</t>
  </si>
  <si>
    <t>установка умывальника с тумбой</t>
  </si>
  <si>
    <t>установка умывальника с пъедесталом</t>
  </si>
  <si>
    <t>установка умывальника на кронштейне</t>
  </si>
  <si>
    <t>23</t>
  </si>
  <si>
    <t>Временная заделка свищей и трещин</t>
  </si>
  <si>
    <t>диаметр трубопровода от 50 до 75 мм</t>
  </si>
  <si>
    <t>замена кран-буксы</t>
  </si>
  <si>
    <t>смена сифона</t>
  </si>
  <si>
    <t>24</t>
  </si>
  <si>
    <t>Установка, вновь, радиаторов и конвекторов с установкой кронштейнов и пробивкой</t>
  </si>
  <si>
    <t>а) радиаторы</t>
  </si>
  <si>
    <t>чугунные</t>
  </si>
  <si>
    <t xml:space="preserve">1 радиатор  </t>
  </si>
  <si>
    <t>стальные</t>
  </si>
  <si>
    <t xml:space="preserve">1 радиатор   </t>
  </si>
  <si>
    <t>б) конвекторы</t>
  </si>
  <si>
    <t>1 конвектор</t>
  </si>
  <si>
    <t>25</t>
  </si>
  <si>
    <r>
      <t xml:space="preserve">Пробивка отверстий  в кирпичных стенах  для труб вручную (шлямбуром) </t>
    </r>
    <r>
      <rPr>
        <i/>
        <sz val="9"/>
        <rFont val="Times New Roman"/>
        <family val="1"/>
        <charset val="204"/>
      </rPr>
      <t>диаметром до 50 мм.</t>
    </r>
  </si>
  <si>
    <t>1 отверстие</t>
  </si>
  <si>
    <t>26</t>
  </si>
  <si>
    <r>
      <t>Сверление отверстий в кирпичных стенах электроперфоратором</t>
    </r>
    <r>
      <rPr>
        <sz val="9"/>
        <rFont val="Times New Roman"/>
        <family val="1"/>
        <charset val="204"/>
      </rPr>
      <t xml:space="preserve"> (</t>
    </r>
    <r>
      <rPr>
        <i/>
        <sz val="9"/>
        <rFont val="Times New Roman"/>
        <family val="1"/>
        <charset val="204"/>
      </rPr>
      <t>толщиной стен 0,5 кирпича с диаметром отверстия до 20 мм.)</t>
    </r>
  </si>
  <si>
    <r>
      <t>на каждые 0,5 кирпича</t>
    </r>
    <r>
      <rPr>
        <b/>
        <sz val="9"/>
        <rFont val="Times New Roman"/>
        <family val="1"/>
        <charset val="204"/>
      </rPr>
      <t xml:space="preserve"> в </t>
    </r>
    <r>
      <rPr>
        <i/>
        <sz val="9"/>
        <rFont val="Times New Roman"/>
        <family val="1"/>
        <charset val="204"/>
      </rPr>
      <t>толщине стен   с диаметром отверстия до 20 мм добавлять</t>
    </r>
  </si>
  <si>
    <r>
      <t>на каждые 10 мм</t>
    </r>
    <r>
      <rPr>
        <b/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увеличеия диаметра свыше 20 мм добавлять</t>
    </r>
  </si>
  <si>
    <t>27</t>
  </si>
  <si>
    <r>
      <t>Установка 1-й пары водомера-счетчика на холодную и горячую воду</t>
    </r>
    <r>
      <rPr>
        <i/>
        <sz val="9"/>
        <rFont val="Times New Roman"/>
        <family val="1"/>
        <charset val="204"/>
      </rPr>
      <t xml:space="preserve"> (вызов работника, установка 1-ой пары счетчиков без сварочных работ, отключение стояков, составление проекта, выдача всей документации, без материалов)</t>
    </r>
  </si>
  <si>
    <t>1 пара счетчика (хол.и гор.воды)</t>
  </si>
  <si>
    <t>28</t>
  </si>
  <si>
    <r>
      <t>Установка 1-й пары водомера-счетчика на холодную и горячую воду</t>
    </r>
    <r>
      <rPr>
        <i/>
        <sz val="9"/>
        <rFont val="Times New Roman"/>
        <family val="1"/>
        <charset val="204"/>
      </rPr>
      <t xml:space="preserve"> (вызов работника, установка 1-ой пары счетчиков без сварочных работ, отключение стояков, составление проекта, выдача всей документации, со всеми материалами: приборы учета, краны, фильтры)</t>
    </r>
  </si>
  <si>
    <t>29</t>
  </si>
  <si>
    <r>
      <t>Установка 2-х пар водомеров-счетчиков на холодную и горячую воду</t>
    </r>
    <r>
      <rPr>
        <i/>
        <sz val="9"/>
        <rFont val="Times New Roman"/>
        <family val="1"/>
        <charset val="204"/>
      </rPr>
      <t xml:space="preserve"> (вызов работника, установка 2-х пар счетчиков без сварочный работ, отключение стояков, составление проекта, выдача всей документации, без материалов)</t>
    </r>
  </si>
  <si>
    <t>30</t>
  </si>
  <si>
    <r>
      <t>Установка 2-х пар водомеров-счетчиков на холодную и горячую воду</t>
    </r>
    <r>
      <rPr>
        <i/>
        <sz val="9"/>
        <rFont val="Times New Roman"/>
        <family val="1"/>
        <charset val="204"/>
      </rPr>
      <t xml:space="preserve"> (вызов работника, установка 2-х пар счетчиков без сварочный работ, отключение стояков, составление проекта, выдача всей документации, со всеми материалами: приборы учета, краны, фильтры)</t>
    </r>
  </si>
  <si>
    <t>31</t>
  </si>
  <si>
    <r>
      <t xml:space="preserve">Штроба перфоратором </t>
    </r>
    <r>
      <rPr>
        <i/>
        <sz val="9"/>
        <rFont val="Times New Roman"/>
        <family val="1"/>
        <charset val="204"/>
      </rPr>
      <t>(глубина до 70 мм.)</t>
    </r>
  </si>
  <si>
    <t>1 п.м.</t>
  </si>
  <si>
    <t>кирпичная стена</t>
  </si>
  <si>
    <t>бетонная стена</t>
  </si>
  <si>
    <t>32</t>
  </si>
  <si>
    <t>Отключение/включение стояков холодной и горячей  воды и отопления в техподполье на 1 час</t>
  </si>
  <si>
    <t>15-25-32мм с фильтром</t>
  </si>
  <si>
    <t>1стояк(хол.или гор.воды, отопления),1 вентиль</t>
  </si>
  <si>
    <t>33</t>
  </si>
  <si>
    <t>Отключение стояков холодной и горячей  воды и отопления в техподполье на 1 час для сторонних организаций</t>
  </si>
  <si>
    <t>34</t>
  </si>
  <si>
    <r>
      <t xml:space="preserve">Замена 1-й пары водомера-счетчика на холодную и горячую воду с вызовом работника </t>
    </r>
    <r>
      <rPr>
        <i/>
        <sz val="9"/>
        <rFont val="Times New Roman"/>
        <family val="1"/>
        <charset val="204"/>
      </rPr>
      <t>(с выдачей всей документации, без материалов)</t>
    </r>
  </si>
  <si>
    <t>2 счетчика, вентиля, фильтра</t>
  </si>
  <si>
    <t>35</t>
  </si>
  <si>
    <r>
      <t xml:space="preserve">Замена 1-й пары водомера-счетчика на холодную и горячую воду с вызовом работника </t>
    </r>
    <r>
      <rPr>
        <i/>
        <sz val="9"/>
        <rFont val="Times New Roman"/>
        <family val="1"/>
        <charset val="204"/>
      </rPr>
      <t>(с выдачей всей документации, со всеми материалами)</t>
    </r>
  </si>
  <si>
    <t>36</t>
  </si>
  <si>
    <r>
      <t xml:space="preserve">Замена 1-го водомера-счетчика на холодную и горячую воду с вызовом работника </t>
    </r>
    <r>
      <rPr>
        <i/>
        <sz val="9"/>
        <rFont val="Times New Roman"/>
        <family val="1"/>
        <charset val="204"/>
      </rPr>
      <t>с выдачей всей документации, без материалов)</t>
    </r>
  </si>
  <si>
    <t>1 счетчик, вентиль, фильтр</t>
  </si>
  <si>
    <t>37</t>
  </si>
  <si>
    <r>
      <t xml:space="preserve">Замена 1-го водомера-счетчика на холодную и горячую воду с вызовом работника </t>
    </r>
    <r>
      <rPr>
        <i/>
        <sz val="9"/>
        <rFont val="Times New Roman"/>
        <family val="1"/>
        <charset val="204"/>
      </rPr>
      <t>с выдачей всей документации, со всеми материалами)</t>
    </r>
  </si>
  <si>
    <t>38</t>
  </si>
  <si>
    <t>Техническое содержание и обслуживание инженерных систем (санитарно-технических систем и оборудования) общественных зданий.</t>
  </si>
  <si>
    <t xml:space="preserve">сварочные работы </t>
  </si>
  <si>
    <r>
      <t>1м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общей площади здания</t>
    </r>
  </si>
  <si>
    <t>сантехнические работы</t>
  </si>
  <si>
    <t>39</t>
  </si>
  <si>
    <t>Аврийные сантехнические  и сварочные работы в обществееных зданиях и офисах</t>
  </si>
  <si>
    <t>сварочные работы</t>
  </si>
  <si>
    <t>сантехнические работы и вождение автомобиля</t>
  </si>
  <si>
    <t>40</t>
  </si>
  <si>
    <t xml:space="preserve">Смена санитарно-технических приборов </t>
  </si>
  <si>
    <t>40.1</t>
  </si>
  <si>
    <t>Смена выпусков (сифонов) к умывальникам и мойкам</t>
  </si>
  <si>
    <t>40.2</t>
  </si>
  <si>
    <t>Смена гибкой подводки к унитазу (мойке)</t>
  </si>
  <si>
    <t>40.3</t>
  </si>
  <si>
    <t>Замена шланга смесителей с душевой сеткой</t>
  </si>
  <si>
    <t>40.4</t>
  </si>
  <si>
    <t>Замена шарового крана смывного бачка</t>
  </si>
  <si>
    <t>41</t>
  </si>
  <si>
    <t>Ремонт водопроводного крана без снятия с места</t>
  </si>
  <si>
    <t>41.1</t>
  </si>
  <si>
    <t xml:space="preserve">Смена прокладок. (Перекрытие квартирного вентиля. Вывертывание головки крана. Замена уплотнительной прокладки. Установка головки крана на место. Открытие квартирного вентиля. Проверка работы крана.) </t>
  </si>
  <si>
    <t>41.2</t>
  </si>
  <si>
    <t xml:space="preserve">Набивка сальников. (Перекрытие квартирного вентиля. Снятие маховичка и сальниковой гайки. Набивка сальника. Установка гайки и маховичка на место. Открытие квартирного вентиля. Проверка работы крана.)  </t>
  </si>
  <si>
    <t>Замена прокладок на полотенцесушителе</t>
  </si>
  <si>
    <t>2 прокладки</t>
  </si>
  <si>
    <t>Смена резиновой прокладки в водомере-счетчике холодной/горячей воды</t>
  </si>
  <si>
    <t>1 прокладка</t>
  </si>
  <si>
    <t>44</t>
  </si>
  <si>
    <r>
      <rPr>
        <b/>
        <sz val="9"/>
        <rFont val="Times New Roman"/>
        <family val="1"/>
        <charset val="204"/>
      </rPr>
      <t>Снятие арматуры</t>
    </r>
    <r>
      <rPr>
        <sz val="9"/>
        <rFont val="Times New Roman"/>
        <family val="1"/>
        <charset val="204"/>
      </rPr>
      <t xml:space="preserve"> (Отсоедединение арматуры от трубопроводов (Снятие водомеров диаметром до 50 мм)</t>
    </r>
  </si>
  <si>
    <t>1 шт. арматуры</t>
  </si>
  <si>
    <t>45</t>
  </si>
  <si>
    <r>
      <t xml:space="preserve">Подключение стиральной или посудомоечной машины </t>
    </r>
    <r>
      <rPr>
        <i/>
        <sz val="9"/>
        <rFont val="Times New Roman"/>
        <family val="1"/>
        <charset val="204"/>
      </rPr>
      <t>(в зависимости от трудозатрат)</t>
    </r>
  </si>
  <si>
    <t>46</t>
  </si>
  <si>
    <t>Выполнение работ, не вошедших в перечень, повременно</t>
  </si>
  <si>
    <t>1 час / 1 чел.</t>
  </si>
  <si>
    <t>2. ТЕКУЩИЙ РЕМОНТ И ТЕХНИЧЕСКОЕ ОБСЛУЖИВАНИЕ ЭЛЕКТРООБОРУДОВАНИЯ</t>
  </si>
  <si>
    <t>Замена неисправных участков электротехнической сети</t>
  </si>
  <si>
    <t>1 м провода</t>
  </si>
  <si>
    <t>2*1,5; 2*2,5</t>
  </si>
  <si>
    <t>3*1,5; 3*2,5</t>
  </si>
  <si>
    <t>Замена вышедших из строя электроустановочных изделий (выключатели, штепсельные разетки)</t>
  </si>
  <si>
    <t>Замена групповой линии питания электроплиты (без заделки штрабов)</t>
  </si>
  <si>
    <t>1 электроплита</t>
  </si>
  <si>
    <t>Замена светильника</t>
  </si>
  <si>
    <t>1 светильник</t>
  </si>
  <si>
    <t>а) для ламп накаливания</t>
  </si>
  <si>
    <t>б) для люминесцентных ламп</t>
  </si>
  <si>
    <t>Ремонт щитов</t>
  </si>
  <si>
    <t>1 щиток</t>
  </si>
  <si>
    <t>Замена деталей крепления</t>
  </si>
  <si>
    <t>1 крепление</t>
  </si>
  <si>
    <t>крюки и шпильки</t>
  </si>
  <si>
    <t>кронштейны</t>
  </si>
  <si>
    <t>Замена стенного или потолочного патрона</t>
  </si>
  <si>
    <t>1 шт</t>
  </si>
  <si>
    <t>Пробивка в бетонных конструкциях полов и стен борозд площадью сечения до 20 см2</t>
  </si>
  <si>
    <t>1 м</t>
  </si>
  <si>
    <t>Прокладка провода 2*2,5; 4 в готовых каналах стен и перекрытий</t>
  </si>
  <si>
    <t>10</t>
  </si>
  <si>
    <t>Установка коробки ответвительной к распределительному клеммопроводу</t>
  </si>
  <si>
    <t>11</t>
  </si>
  <si>
    <t>Смена 2-х клавишного неутопл.типа переключателя при открытой проводке</t>
  </si>
  <si>
    <t>Смена 2-х клавишного утопл. типа переключателя при скрытой проводке</t>
  </si>
  <si>
    <t>Установка штепсельного неутопленного типа розетки при открытой проводке</t>
  </si>
  <si>
    <t>Установка штепсельного утопленного типа розетки при скрытой проводке</t>
  </si>
  <si>
    <t>Установка блока с тремя выключателями</t>
  </si>
  <si>
    <t>Установка светильника с подвеской на крюк (1 лампа)</t>
  </si>
  <si>
    <t>Установка светильника потолочного или настенного "бра"</t>
  </si>
  <si>
    <t>Смена люминисцентных ламп</t>
  </si>
  <si>
    <t>Установка светильника с люминисцентными лампами до 2-х штук на штырях</t>
  </si>
  <si>
    <t>Установка люстры с числом ламп до 5 штук</t>
  </si>
  <si>
    <t>Установка светильника с люминисцентными лампами до 2-х штук на кронштейнах</t>
  </si>
  <si>
    <t>Установка щитка (основания) для электросчетчика на стене</t>
  </si>
  <si>
    <r>
      <t xml:space="preserve">Установка однофазного электросчетчика на готовом основании </t>
    </r>
    <r>
      <rPr>
        <i/>
        <sz val="9"/>
        <rFont val="Times New Roman"/>
        <family val="1"/>
        <charset val="204"/>
      </rPr>
      <t>(установка, подключение, вызов работника, с выдачей всей документации)</t>
    </r>
  </si>
  <si>
    <t>Установка розетки штепсельной 3-х полюсной (евро)</t>
  </si>
  <si>
    <t>Установка светильника в подвесных потолках с количеством ламп до 6 штук</t>
  </si>
  <si>
    <t xml:space="preserve">Установка электрического звонка </t>
  </si>
  <si>
    <t>1  компл</t>
  </si>
  <si>
    <t>Ревизия и подключение электроустановочных изделий на месте (автоматы)</t>
  </si>
  <si>
    <t>Смена ламп накаливания в патроне</t>
  </si>
  <si>
    <r>
      <t xml:space="preserve">Установка трехфазного электросчетчика на готовом основании </t>
    </r>
    <r>
      <rPr>
        <i/>
        <sz val="9"/>
        <rFont val="Times New Roman"/>
        <family val="1"/>
        <charset val="204"/>
      </rPr>
      <t>(установка, подключение, вызов работника, с выдачей всей документации)</t>
    </r>
  </si>
  <si>
    <r>
      <t xml:space="preserve">Вызов работника для консультации. </t>
    </r>
    <r>
      <rPr>
        <i/>
        <sz val="9"/>
        <rFont val="Times New Roman"/>
        <family val="1"/>
        <charset val="204"/>
      </rPr>
      <t>Осмотр места работ, обнаружение неисправности, консультация (без составления документации)</t>
    </r>
  </si>
  <si>
    <t>1 вызов 1 работника</t>
  </si>
  <si>
    <t>Монтаж кабеля 2-х, 4-х жильный в помещениях с нормальной средой сечением жилы до 10 мм2</t>
  </si>
  <si>
    <t>Затягивание проводов в электротех. плинтус</t>
  </si>
  <si>
    <t>Затягивание проводов в трубы и металлические рукава</t>
  </si>
  <si>
    <t>Монтаж провода в защитной оболочке или кабелей под штукатурку по стенам или в бороздах</t>
  </si>
  <si>
    <t>Монтаж провода групповых осветительных сетей в пустотах плит перекрытий</t>
  </si>
  <si>
    <t>Монтаж электротехнического плинтуса</t>
  </si>
  <si>
    <t>Замена магнитных пускателей</t>
  </si>
  <si>
    <t>Замена промежуточного реле</t>
  </si>
  <si>
    <t>1 реле</t>
  </si>
  <si>
    <t>Замена реле тока</t>
  </si>
  <si>
    <t>Замена приборов учета (счетчиков электроэнергии)</t>
  </si>
  <si>
    <t>1 счетчик</t>
  </si>
  <si>
    <t>Замена предохранителей</t>
  </si>
  <si>
    <t>42</t>
  </si>
  <si>
    <t xml:space="preserve">Замена  пакетных переключателей вводно-распредлительных устройств </t>
  </si>
  <si>
    <t>43</t>
  </si>
  <si>
    <t>Замена электромагнитных контакторов</t>
  </si>
  <si>
    <t xml:space="preserve">Демонтаж электропроводки </t>
  </si>
  <si>
    <t>Скрытая проводка</t>
  </si>
  <si>
    <t>Шнур на роликах</t>
  </si>
  <si>
    <t>проводка на крюках (якорях) с изоляторами сечением 16 мм2</t>
  </si>
  <si>
    <t>проводка на крюках (якорях) с изоляторами сечением 70 мм2</t>
  </si>
  <si>
    <t>проводка на крюках (якорях) с изоляторами сечением 150 мм2</t>
  </si>
  <si>
    <t>Демонтаж труб и проводов из труб</t>
  </si>
  <si>
    <t>6мм</t>
  </si>
  <si>
    <t>16мм</t>
  </si>
  <si>
    <t>Ремонт групповых щитков на лестничной клетки без ремонта автоматов</t>
  </si>
  <si>
    <t>47</t>
  </si>
  <si>
    <t>Ремонт групповых щитков на лестничной клетки со сменой  автоматов</t>
  </si>
  <si>
    <t>48</t>
  </si>
  <si>
    <t>Присоединение к зажимам жил/проводов или кабелей</t>
  </si>
  <si>
    <t>2,5мм</t>
  </si>
  <si>
    <t>49</t>
  </si>
  <si>
    <t>Разводка по устройствам и подключение жил кабелей или проводов к зажимам аппаратов и приборов</t>
  </si>
  <si>
    <t>1 жил</t>
  </si>
  <si>
    <t>50</t>
  </si>
  <si>
    <t>Ремонт рубильников</t>
  </si>
  <si>
    <t>51</t>
  </si>
  <si>
    <t>Снятие показания эл/счетчиков общедомовых потребителей</t>
  </si>
  <si>
    <t>1 показание</t>
  </si>
  <si>
    <t>52</t>
  </si>
  <si>
    <t>Измерение сопротивление изоляции сетей</t>
  </si>
  <si>
    <t>1 линия</t>
  </si>
  <si>
    <t>53</t>
  </si>
  <si>
    <t>Подключение  эл.счетчика 1ого-фазного</t>
  </si>
  <si>
    <t>54</t>
  </si>
  <si>
    <t>Демонтаж электросчетчика</t>
  </si>
  <si>
    <t>55</t>
  </si>
  <si>
    <t>56</t>
  </si>
  <si>
    <t>57</t>
  </si>
  <si>
    <t>Установка дин. реек под установку счетчиков</t>
  </si>
  <si>
    <r>
      <t xml:space="preserve">Замена однофазного электросчетчика </t>
    </r>
    <r>
      <rPr>
        <i/>
        <sz val="9"/>
        <rFont val="Times New Roman"/>
        <family val="1"/>
        <charset val="204"/>
      </rPr>
      <t>(демонтаж старого счетчика, установка нового счетчика, подключение, вызов работника, выдача всей документации)</t>
    </r>
  </si>
  <si>
    <t>3. СТРОИТЕЛЬНЫЕ РАБОТЫ</t>
  </si>
  <si>
    <t>Ремонт штукатурки внутренних стен отдельными местами</t>
  </si>
  <si>
    <t>1 м2</t>
  </si>
  <si>
    <t>Перетирка штукатурки стен</t>
  </si>
  <si>
    <t>Ремонт штукатурки потолка более 30%</t>
  </si>
  <si>
    <t>Перетирка штукатурки потолка</t>
  </si>
  <si>
    <t>Высококачественная клеевая окраска потолка</t>
  </si>
  <si>
    <t>Смена обоев</t>
  </si>
  <si>
    <t>Улучшенная масляная окраска плинтусов</t>
  </si>
  <si>
    <t>Улучшенная масляная окраска окон</t>
  </si>
  <si>
    <t>Улучшенная масляная окраска радиаторов и ребристых труб отопления</t>
  </si>
  <si>
    <t>Улучшенная масляная окраска дверных блоков</t>
  </si>
  <si>
    <t>Покрытие паркетных полов лаком</t>
  </si>
  <si>
    <t>Заделка штарб цементным раствором</t>
  </si>
  <si>
    <t>Ремонт штукатурки дверных откосов</t>
  </si>
  <si>
    <t>Окрашивание ранее окрашенных поверхностей потолков водоэмульсионными составами</t>
  </si>
  <si>
    <t>Окрашивание масляными составами ранее окрашенных поверхностей стальных труб</t>
  </si>
  <si>
    <t>Улучшенная масляная окраска ранее окрашенных стен</t>
  </si>
  <si>
    <t>Ремонт облицовки из керамических глазурных плиток</t>
  </si>
  <si>
    <t>Смена керамической плитки в полах</t>
  </si>
  <si>
    <t>Выведение пятен медным купоросом</t>
  </si>
  <si>
    <t>Смена линолеума</t>
  </si>
  <si>
    <t>Установка дверных полотен</t>
  </si>
  <si>
    <t>1 полотно</t>
  </si>
  <si>
    <t>Укрепление дверных полотен</t>
  </si>
  <si>
    <t>1 коробка</t>
  </si>
  <si>
    <t>Устройство потолочного плинтуса</t>
  </si>
  <si>
    <t>1 м.п.</t>
  </si>
  <si>
    <t>Укрепление оконных и дверных коробок</t>
  </si>
  <si>
    <t>Ремонт порогов</t>
  </si>
  <si>
    <t>1 место</t>
  </si>
  <si>
    <t>Ремонт дверных полотен со сменой горизонтальных брусков</t>
  </si>
  <si>
    <t>1 брусок</t>
  </si>
  <si>
    <t>Ремонт дверных полотен со сменой вертикальных брусков</t>
  </si>
  <si>
    <t>Ремонт дверных коробок</t>
  </si>
  <si>
    <t>Демонтаж дверных коробок</t>
  </si>
  <si>
    <t>Ремонт форточек</t>
  </si>
  <si>
    <t>1 форточка</t>
  </si>
  <si>
    <t>Установка неостекленных оконных переплетов в готовые коробки</t>
  </si>
  <si>
    <t>1 створка</t>
  </si>
  <si>
    <t>Устройство форточек в оконных переплетах</t>
  </si>
  <si>
    <t>Ремонт оконных переплетов</t>
  </si>
  <si>
    <t>Ремонт оконных коробок и колод</t>
  </si>
  <si>
    <t>Смена дверных и оконных приборов</t>
  </si>
  <si>
    <t>100 приборов</t>
  </si>
  <si>
    <t>35.1.</t>
  </si>
  <si>
    <t>Смена дверных приборов: в том числе</t>
  </si>
  <si>
    <t>35.1.1.</t>
  </si>
  <si>
    <t>петли</t>
  </si>
  <si>
    <t>35.1.2.</t>
  </si>
  <si>
    <t>шпингалеты</t>
  </si>
  <si>
    <t>35.1.3.</t>
  </si>
  <si>
    <t>ручки-скобы</t>
  </si>
  <si>
    <t>35.1.4.</t>
  </si>
  <si>
    <t>ручки-кнопки</t>
  </si>
  <si>
    <t>35.1.5.</t>
  </si>
  <si>
    <t>замки врезные</t>
  </si>
  <si>
    <t>35.1.6.</t>
  </si>
  <si>
    <t>замки накладные</t>
  </si>
  <si>
    <t>35.1.7.</t>
  </si>
  <si>
    <t>пружины</t>
  </si>
  <si>
    <t>35.1.8.</t>
  </si>
  <si>
    <t>задвижки</t>
  </si>
  <si>
    <t>35.1.9.</t>
  </si>
  <si>
    <t>щеколды</t>
  </si>
  <si>
    <t>35.2.</t>
  </si>
  <si>
    <t>Смена оконных приборов:</t>
  </si>
  <si>
    <t>35.2.1.</t>
  </si>
  <si>
    <t>35.2.2.</t>
  </si>
  <si>
    <t>ручки</t>
  </si>
  <si>
    <t>35.2.3.</t>
  </si>
  <si>
    <t>остановы</t>
  </si>
  <si>
    <t>фрамужные приборы</t>
  </si>
  <si>
    <t>35.2.4.</t>
  </si>
  <si>
    <t>петли форточные</t>
  </si>
  <si>
    <t>35.2.5.</t>
  </si>
  <si>
    <t>заветки форточные</t>
  </si>
  <si>
    <t>35.2.6.</t>
  </si>
  <si>
    <t>Смена стекол толщиной 4-6 мм в деревянных переплетах</t>
  </si>
  <si>
    <t>Разборка покрытий пола</t>
  </si>
  <si>
    <t>37.1.</t>
  </si>
  <si>
    <t>из линолеума</t>
  </si>
  <si>
    <t>из кирамических  плиток</t>
  </si>
  <si>
    <t>цементных</t>
  </si>
  <si>
    <t>Смена и перестилка дощатых покрытий полов</t>
  </si>
  <si>
    <t>Острожка и циклевка полов бывших в эксплуатации</t>
  </si>
  <si>
    <t>Ремонт покрытий из штучного паркета</t>
  </si>
  <si>
    <t>1 кв.м.</t>
  </si>
  <si>
    <t>Смена вентиляционных решеток</t>
  </si>
  <si>
    <t>Устройство каркаса перегородок из досок</t>
  </si>
  <si>
    <t>4. РАЗНЫЕ РАБОТЫ</t>
  </si>
  <si>
    <t>Уборка  дворовой территории, вручную</t>
  </si>
  <si>
    <t xml:space="preserve">летний период </t>
  </si>
  <si>
    <r>
      <t>1 э/м</t>
    </r>
    <r>
      <rPr>
        <vertAlign val="superscript"/>
        <sz val="9"/>
        <rFont val="Times New Roman"/>
        <family val="1"/>
        <charset val="204"/>
      </rPr>
      <t>2</t>
    </r>
  </si>
  <si>
    <t>зимний период</t>
  </si>
  <si>
    <t>Погрузка мусора, вручную</t>
  </si>
  <si>
    <t>1 т. груза</t>
  </si>
  <si>
    <t>Вывоз киосков и металлических гаражей, сопровождение</t>
  </si>
  <si>
    <t>1 гараж</t>
  </si>
  <si>
    <t>Уборка лестничных клеток</t>
  </si>
  <si>
    <t>5 этажей</t>
  </si>
  <si>
    <r>
      <t>1 м</t>
    </r>
    <r>
      <rPr>
        <vertAlign val="superscript"/>
        <sz val="9"/>
        <rFont val="Times New Roman"/>
        <family val="1"/>
        <charset val="204"/>
      </rPr>
      <t>2</t>
    </r>
  </si>
  <si>
    <t>9 этажей</t>
  </si>
  <si>
    <t>Свыше 9 этажей</t>
  </si>
  <si>
    <t>Выгруз мусора</t>
  </si>
  <si>
    <t>5этажей</t>
  </si>
  <si>
    <t>Свыше 10 этажей до 14 этажей</t>
  </si>
  <si>
    <t>Свыше 15 этажей</t>
  </si>
  <si>
    <t>Уборка служебных помещений</t>
  </si>
  <si>
    <t>Очистка и снятие мелких объявлений</t>
  </si>
  <si>
    <t>1 дворник, на 1 объявление, уборка за 12 мин</t>
  </si>
  <si>
    <t>Копирование документов на копировальном аппарате</t>
  </si>
  <si>
    <t>1 чел за 5 мин 1лист А4 с двух сторон</t>
  </si>
  <si>
    <t xml:space="preserve">Выдача заключений по качеству выполнения работ и предоставления услуг о причинах возникновения и возможных виновниках ущерба </t>
  </si>
  <si>
    <t>Осмотр и составление акта технического обследования помещений</t>
  </si>
  <si>
    <t>1чел*2 часа</t>
  </si>
  <si>
    <t>Составление дефектной ведомости</t>
  </si>
  <si>
    <t>Составление сметной документации</t>
  </si>
  <si>
    <t>1чел*4 часа</t>
  </si>
  <si>
    <t>Согласование проекта на производство работ</t>
  </si>
  <si>
    <t>Ознакомление с предоставленной документацией, необходимой для подписания акта; работа с проектом; Выезд на квартиру; Обследование квартиры; Регистрация в журнале учета; Подписание документов у руководителя.</t>
  </si>
  <si>
    <t>1 пакет документов</t>
  </si>
  <si>
    <t>Согласование рабочего проекта по перепланировке</t>
  </si>
  <si>
    <t>Работа с нормативной документацией; Определение серии дома; Работы по СНиП; Регистрация в журнале учета; Подпись у руководителя</t>
  </si>
  <si>
    <r>
      <t xml:space="preserve">Составление сметной документации </t>
    </r>
    <r>
      <rPr>
        <i/>
        <sz val="9"/>
        <rFont val="Times New Roman"/>
        <family val="1"/>
        <charset val="204"/>
      </rPr>
      <t>(составление сметной документации, актов и дефектных ведомостей)</t>
    </r>
  </si>
  <si>
    <t>Согласование изменений в исполнительную документацию по сетям водоснабжения и проверка правильности выполнения данных изменений, выдача документации на счетчики при установке водомеров-счетчиков жильцом самостоятельно (1 водомер-счетчик)</t>
  </si>
  <si>
    <t>Согласование изменений в исполнительную документацию по сетям водоснабжения и проверка правильности выполнения данных изменений, выдача документации на счетчики при установке водомеров-счетчиков жильцом самостоятельно (2 водомера-счетчика)</t>
  </si>
  <si>
    <t>Согласование изменений в исполнительную документацию по сетям водоснабжения и проверка правильности выполнения данных изменений, выдача документации на счетчики при установке водомеров-счетчиков жильцом самостоятельно (4 водомера-счетчика)</t>
  </si>
  <si>
    <t>Проверка правильности исполнения внесенных изменений в исполнительную документацию по сетям водоснабжения, выдача документации на счетчики при замене водомеров-счетчиков жильцом самостоятельно (1 водомер-счетчик)</t>
  </si>
  <si>
    <t>Проверка правильности исполнения внесенных изменений в исполнительную документацию по сетям водоснабжения, выдача документации на счетчики при замене водомеров-счетчиков жильцом самостоятельно (2 водомера-счетчика)</t>
  </si>
  <si>
    <t>Проверка правильности исполнения внесенных изменений в исполнительную документацию по сетям водоснабжения, выдача документации на счетчики при замене водомеров-счетчиков жильцом самостоятельно (4 водомера-счетчика)</t>
  </si>
  <si>
    <t>Юридическая консультация</t>
  </si>
  <si>
    <t>1  консультация</t>
  </si>
  <si>
    <r>
      <t xml:space="preserve">Вызов работника </t>
    </r>
    <r>
      <rPr>
        <sz val="9"/>
        <rFont val="Times New Roman"/>
        <family val="1"/>
        <charset val="204"/>
      </rPr>
      <t>(осмотр места работ, консультация, без составления документации)</t>
    </r>
  </si>
  <si>
    <t>Выполнение расчетов с вызовом на место</t>
  </si>
  <si>
    <t>Приемка и получение документации; Выезд на месторасположения объекта, осмотр объекта; оборудования, подготовка документации ; Выполнение расчетов, оформление документации.</t>
  </si>
  <si>
    <t>1 расчет с вызовом на место</t>
  </si>
  <si>
    <t>Выполнение работ по выдаче технических условий на нежилые помещения всех форм собственности</t>
  </si>
  <si>
    <t>Выполнение работ по выдаче актов раздела границ ответственности на нежилые помещения</t>
  </si>
  <si>
    <t>Выдача дубликата документа</t>
  </si>
  <si>
    <t>1 лист</t>
  </si>
  <si>
    <r>
      <t>Примечание:</t>
    </r>
    <r>
      <rPr>
        <sz val="10"/>
        <rFont val="Times New Roman"/>
        <family val="1"/>
        <charset val="204"/>
      </rPr>
      <t/>
    </r>
  </si>
  <si>
    <t xml:space="preserve">1. Проект заказывается в проектной организации, в связи с этим льготы для льготных категорий граждан, предусмотренных "Положением..." (см. "Положение о предоставлении платных услуг в сфере жилищно-коммунального хозяйства" п.2, п.п.2.6.) на данную услугу не распространяется.                                                                                                                           </t>
  </si>
  <si>
    <r>
      <t xml:space="preserve">Выполнение работ по отключению и подключению электроэнергии у абонентов предприятия </t>
    </r>
    <r>
      <rPr>
        <sz val="9"/>
        <rFont val="Times New Roman"/>
        <family val="1"/>
        <charset val="204"/>
      </rPr>
      <t>(определение точки подключения с выходом на место, отключение абонента, подключение абонента, составление актов)</t>
    </r>
  </si>
  <si>
    <t>на платные услуги, оказываемые населению по содержанию и обслуживанию жилого фонда на 2014 год</t>
  </si>
  <si>
    <t>Сумма на 2014 год, руб.</t>
  </si>
  <si>
    <t>3 900,00-7 700,00</t>
  </si>
  <si>
    <t>550,00-1 650,00</t>
  </si>
  <si>
    <t>УТВЕРЖДАЮ:</t>
  </si>
  <si>
    <t>Генеральный директор</t>
  </si>
  <si>
    <t>ООО "УК № 2 ЖКХ"</t>
  </si>
  <si>
    <t>________________ А.Ю. Стряпчев</t>
  </si>
  <si>
    <t>Начальник ПЭО</t>
  </si>
  <si>
    <t>Т.Н. Стряпчева</t>
  </si>
  <si>
    <t>Согласовано:</t>
  </si>
  <si>
    <t>Директор технический</t>
  </si>
  <si>
    <t>А.В. Попов</t>
  </si>
  <si>
    <t>Приложение № 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</si>
</sst>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4">
    <font>
      <sz val="10"/>
      <name val="Arial Cyr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Arial Cyr"/>
      <charset val="204"/>
    </font>
    <font>
      <vertAlign val="superscript"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0" fontId="9" fillId="0" borderId="1" xfId="0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9" fillId="0" borderId="1" xfId="0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right"/>
    </xf>
    <xf numFmtId="0" fontId="18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7"/>
  <sheetViews>
    <sheetView tabSelected="1" topLeftCell="A96" zoomScale="115" zoomScaleNormal="115" workbookViewId="0">
      <selection sqref="A1:IV5"/>
    </sheetView>
  </sheetViews>
  <sheetFormatPr defaultRowHeight="30" customHeight="1"/>
  <cols>
    <col min="1" max="1" width="5.7109375" style="1" customWidth="1"/>
    <col min="2" max="2" width="78.42578125" style="69" customWidth="1"/>
    <col min="3" max="3" width="18.85546875" style="70" customWidth="1"/>
    <col min="4" max="4" width="14.7109375" style="6" customWidth="1"/>
    <col min="5" max="5" width="9.140625" style="2"/>
    <col min="6" max="16384" width="9.140625" style="3"/>
  </cols>
  <sheetData>
    <row r="1" spans="1:7" ht="18.75" hidden="1" customHeight="1">
      <c r="C1" s="101" t="s">
        <v>520</v>
      </c>
      <c r="D1" s="101"/>
    </row>
    <row r="2" spans="1:7" ht="30" hidden="1" customHeight="1">
      <c r="C2" s="77" t="s">
        <v>511</v>
      </c>
      <c r="D2" s="77"/>
      <c r="E2" s="72"/>
      <c r="F2" s="72"/>
      <c r="G2" s="72"/>
    </row>
    <row r="3" spans="1:7" ht="18.75" hidden="1" customHeight="1">
      <c r="C3" s="78" t="s">
        <v>512</v>
      </c>
      <c r="D3" s="78"/>
      <c r="E3" s="73"/>
      <c r="F3" s="73"/>
      <c r="G3" s="73"/>
    </row>
    <row r="4" spans="1:7" ht="18" hidden="1" customHeight="1">
      <c r="C4" s="77" t="s">
        <v>513</v>
      </c>
      <c r="D4" s="77"/>
      <c r="E4" s="72"/>
      <c r="F4" s="72"/>
      <c r="G4" s="72"/>
    </row>
    <row r="5" spans="1:7" ht="41.25" hidden="1" customHeight="1">
      <c r="C5" s="72" t="s">
        <v>514</v>
      </c>
      <c r="D5" s="72"/>
      <c r="E5" s="72"/>
      <c r="F5" s="72"/>
      <c r="G5" s="72"/>
    </row>
    <row r="6" spans="1:7" ht="20.100000000000001" customHeight="1">
      <c r="A6" s="76" t="s">
        <v>0</v>
      </c>
      <c r="B6" s="76"/>
      <c r="C6" s="76"/>
      <c r="D6" s="76"/>
    </row>
    <row r="7" spans="1:7" ht="20.100000000000001" customHeight="1">
      <c r="A7" s="76" t="s">
        <v>507</v>
      </c>
      <c r="B7" s="76"/>
      <c r="C7" s="76"/>
      <c r="D7" s="76"/>
    </row>
    <row r="8" spans="1:7" ht="20.100000000000001" customHeight="1">
      <c r="B8" s="7"/>
      <c r="C8" s="5"/>
      <c r="D8" s="4"/>
    </row>
    <row r="9" spans="1:7" s="12" customFormat="1" ht="37.5" customHeight="1">
      <c r="A9" s="8" t="s">
        <v>1</v>
      </c>
      <c r="B9" s="9" t="s">
        <v>2</v>
      </c>
      <c r="C9" s="9" t="s">
        <v>3</v>
      </c>
      <c r="D9" s="9" t="s">
        <v>508</v>
      </c>
      <c r="E9" s="11"/>
    </row>
    <row r="10" spans="1:7" s="71" customFormat="1" ht="12" customHeight="1">
      <c r="A10" s="8">
        <v>1</v>
      </c>
      <c r="B10" s="9">
        <v>2</v>
      </c>
      <c r="C10" s="9">
        <v>3</v>
      </c>
      <c r="D10" s="9">
        <v>4</v>
      </c>
      <c r="E10" s="6"/>
    </row>
    <row r="11" spans="1:7" ht="30" customHeight="1">
      <c r="A11" s="82" t="s">
        <v>4</v>
      </c>
      <c r="B11" s="82"/>
      <c r="C11" s="82"/>
      <c r="D11" s="82"/>
    </row>
    <row r="12" spans="1:7" s="16" customFormat="1" ht="30" customHeight="1">
      <c r="A12" s="14" t="s">
        <v>5</v>
      </c>
      <c r="B12" s="83" t="s">
        <v>6</v>
      </c>
      <c r="C12" s="83"/>
      <c r="D12" s="83"/>
      <c r="E12" s="15"/>
    </row>
    <row r="13" spans="1:7" s="16" customFormat="1" ht="30" customHeight="1">
      <c r="A13" s="14" t="s">
        <v>7</v>
      </c>
      <c r="B13" s="81" t="s">
        <v>8</v>
      </c>
      <c r="C13" s="81"/>
      <c r="D13" s="81"/>
      <c r="E13" s="15"/>
    </row>
    <row r="14" spans="1:7" s="16" customFormat="1" ht="30" customHeight="1">
      <c r="A14" s="14"/>
      <c r="B14" s="17" t="s">
        <v>9</v>
      </c>
      <c r="C14" s="79"/>
      <c r="D14" s="18">
        <f>450*1.1</f>
        <v>495.00000000000006</v>
      </c>
      <c r="E14" s="15"/>
    </row>
    <row r="15" spans="1:7" s="16" customFormat="1" ht="30" customHeight="1">
      <c r="A15" s="14"/>
      <c r="B15" s="17" t="s">
        <v>10</v>
      </c>
      <c r="C15" s="79"/>
      <c r="D15" s="18">
        <f>500*1.1</f>
        <v>550</v>
      </c>
      <c r="E15" s="15"/>
    </row>
    <row r="16" spans="1:7" s="16" customFormat="1" ht="30" customHeight="1">
      <c r="A16" s="14"/>
      <c r="B16" s="17" t="s">
        <v>11</v>
      </c>
      <c r="C16" s="79"/>
      <c r="D16" s="18">
        <f>550*1.1</f>
        <v>605</v>
      </c>
      <c r="E16" s="15"/>
    </row>
    <row r="17" spans="1:5" s="16" customFormat="1" ht="30" customHeight="1">
      <c r="A17" s="14"/>
      <c r="B17" s="17" t="s">
        <v>12</v>
      </c>
      <c r="C17" s="79"/>
      <c r="D17" s="18">
        <f>590*1.1+1</f>
        <v>650</v>
      </c>
      <c r="E17" s="15"/>
    </row>
    <row r="18" spans="1:5" s="16" customFormat="1" ht="30" customHeight="1">
      <c r="A18" s="14"/>
      <c r="B18" s="17" t="s">
        <v>13</v>
      </c>
      <c r="C18" s="79"/>
      <c r="D18" s="18">
        <f>600*1.1</f>
        <v>660</v>
      </c>
      <c r="E18" s="15"/>
    </row>
    <row r="19" spans="1:5" s="16" customFormat="1" ht="30" customHeight="1">
      <c r="A19" s="14"/>
      <c r="B19" s="17" t="s">
        <v>14</v>
      </c>
      <c r="C19" s="79"/>
      <c r="D19" s="18">
        <f>630*1.1-3</f>
        <v>690</v>
      </c>
      <c r="E19" s="15"/>
    </row>
    <row r="20" spans="1:5" s="16" customFormat="1" ht="30" customHeight="1">
      <c r="A20" s="14"/>
      <c r="B20" s="17" t="s">
        <v>15</v>
      </c>
      <c r="C20" s="79"/>
      <c r="D20" s="18">
        <f>670*1.1+3</f>
        <v>740.00000000000011</v>
      </c>
      <c r="E20" s="15"/>
    </row>
    <row r="21" spans="1:5" s="16" customFormat="1" ht="30" customHeight="1">
      <c r="A21" s="14"/>
      <c r="B21" s="17" t="s">
        <v>16</v>
      </c>
      <c r="C21" s="79"/>
      <c r="D21" s="18">
        <f>740*1.1+1</f>
        <v>815.00000000000011</v>
      </c>
      <c r="E21" s="15"/>
    </row>
    <row r="22" spans="1:5" s="16" customFormat="1" ht="30" customHeight="1">
      <c r="A22" s="14"/>
      <c r="B22" s="80" t="s">
        <v>17</v>
      </c>
      <c r="C22" s="80"/>
      <c r="D22" s="9"/>
      <c r="E22" s="15"/>
    </row>
    <row r="23" spans="1:5" s="16" customFormat="1" ht="30" customHeight="1">
      <c r="A23" s="14" t="s">
        <v>18</v>
      </c>
      <c r="B23" s="81" t="s">
        <v>19</v>
      </c>
      <c r="C23" s="81"/>
      <c r="D23" s="81"/>
      <c r="E23" s="15"/>
    </row>
    <row r="24" spans="1:5" s="22" customFormat="1" ht="30" customHeight="1">
      <c r="A24" s="14"/>
      <c r="B24" s="17" t="s">
        <v>20</v>
      </c>
      <c r="C24" s="79" t="s">
        <v>21</v>
      </c>
      <c r="D24" s="19">
        <f>400*1.1</f>
        <v>440.00000000000006</v>
      </c>
      <c r="E24" s="21"/>
    </row>
    <row r="25" spans="1:5" s="22" customFormat="1" ht="30" customHeight="1">
      <c r="A25" s="14"/>
      <c r="B25" s="17" t="s">
        <v>22</v>
      </c>
      <c r="C25" s="79"/>
      <c r="D25" s="19">
        <f>450*1.1</f>
        <v>495.00000000000006</v>
      </c>
      <c r="E25" s="21"/>
    </row>
    <row r="26" spans="1:5" s="22" customFormat="1" ht="30" customHeight="1">
      <c r="A26" s="14"/>
      <c r="B26" s="17" t="s">
        <v>12</v>
      </c>
      <c r="C26" s="79"/>
      <c r="D26" s="19">
        <f>500*1.1</f>
        <v>550</v>
      </c>
      <c r="E26" s="21"/>
    </row>
    <row r="27" spans="1:5" s="22" customFormat="1" ht="30" customHeight="1">
      <c r="A27" s="14"/>
      <c r="B27" s="17" t="s">
        <v>23</v>
      </c>
      <c r="C27" s="79"/>
      <c r="D27" s="19">
        <f>600*1.1</f>
        <v>660</v>
      </c>
      <c r="E27" s="21"/>
    </row>
    <row r="28" spans="1:5" s="16" customFormat="1" ht="30" customHeight="1">
      <c r="A28" s="14"/>
      <c r="B28" s="80" t="s">
        <v>17</v>
      </c>
      <c r="C28" s="80"/>
      <c r="D28" s="9"/>
      <c r="E28" s="15"/>
    </row>
    <row r="29" spans="1:5" s="15" customFormat="1" ht="30" customHeight="1">
      <c r="A29" s="8" t="s">
        <v>24</v>
      </c>
      <c r="B29" s="81" t="s">
        <v>25</v>
      </c>
      <c r="C29" s="81"/>
      <c r="D29" s="81"/>
    </row>
    <row r="30" spans="1:5" ht="30" customHeight="1">
      <c r="A30" s="8"/>
      <c r="B30" s="23" t="s">
        <v>26</v>
      </c>
      <c r="C30" s="79" t="s">
        <v>27</v>
      </c>
      <c r="D30" s="19">
        <f>200*1.1</f>
        <v>220.00000000000003</v>
      </c>
    </row>
    <row r="31" spans="1:5" ht="30" customHeight="1">
      <c r="A31" s="8"/>
      <c r="B31" s="23" t="s">
        <v>28</v>
      </c>
      <c r="C31" s="79"/>
      <c r="D31" s="19">
        <f>250*1.1</f>
        <v>275</v>
      </c>
    </row>
    <row r="32" spans="1:5" ht="30" customHeight="1">
      <c r="A32" s="8"/>
      <c r="B32" s="23" t="s">
        <v>29</v>
      </c>
      <c r="C32" s="79"/>
      <c r="D32" s="19">
        <f>500*1.1</f>
        <v>550</v>
      </c>
    </row>
    <row r="33" spans="1:5" s="16" customFormat="1" ht="30" customHeight="1">
      <c r="A33" s="8" t="s">
        <v>30</v>
      </c>
      <c r="B33" s="81" t="s">
        <v>31</v>
      </c>
      <c r="C33" s="81"/>
      <c r="D33" s="81"/>
      <c r="E33" s="15"/>
    </row>
    <row r="34" spans="1:5" ht="30" customHeight="1">
      <c r="A34" s="8"/>
      <c r="B34" s="23" t="s">
        <v>32</v>
      </c>
      <c r="C34" s="13" t="s">
        <v>33</v>
      </c>
      <c r="D34" s="24">
        <f>1600*1.1</f>
        <v>1760.0000000000002</v>
      </c>
    </row>
    <row r="35" spans="1:5" ht="30" customHeight="1">
      <c r="A35" s="8"/>
      <c r="B35" s="23" t="s">
        <v>34</v>
      </c>
      <c r="C35" s="25" t="s">
        <v>35</v>
      </c>
      <c r="D35" s="24">
        <f>300*1.1</f>
        <v>330</v>
      </c>
    </row>
    <row r="36" spans="1:5" ht="30" customHeight="1">
      <c r="A36" s="8"/>
      <c r="B36" s="23" t="s">
        <v>36</v>
      </c>
      <c r="C36" s="13" t="s">
        <v>35</v>
      </c>
      <c r="D36" s="24">
        <f>250*1.1</f>
        <v>275</v>
      </c>
    </row>
    <row r="37" spans="1:5" s="16" customFormat="1" ht="30" customHeight="1">
      <c r="A37" s="8" t="s">
        <v>37</v>
      </c>
      <c r="B37" s="26" t="s">
        <v>38</v>
      </c>
      <c r="C37" s="13" t="s">
        <v>35</v>
      </c>
      <c r="D37" s="24">
        <f>150*1.1</f>
        <v>165</v>
      </c>
      <c r="E37" s="15"/>
    </row>
    <row r="38" spans="1:5" s="16" customFormat="1" ht="50.25" customHeight="1">
      <c r="A38" s="8" t="s">
        <v>39</v>
      </c>
      <c r="B38" s="26" t="s">
        <v>40</v>
      </c>
      <c r="C38" s="13" t="s">
        <v>35</v>
      </c>
      <c r="D38" s="24">
        <f>150*1.1</f>
        <v>165</v>
      </c>
      <c r="E38" s="15"/>
    </row>
    <row r="39" spans="1:5" s="15" customFormat="1" ht="39" customHeight="1">
      <c r="A39" s="8" t="s">
        <v>41</v>
      </c>
      <c r="B39" s="26" t="s">
        <v>42</v>
      </c>
      <c r="C39" s="13" t="s">
        <v>35</v>
      </c>
      <c r="D39" s="24">
        <f>150*1.1</f>
        <v>165</v>
      </c>
    </row>
    <row r="40" spans="1:5" s="16" customFormat="1" ht="30" customHeight="1">
      <c r="A40" s="8" t="s">
        <v>43</v>
      </c>
      <c r="B40" s="26" t="s">
        <v>44</v>
      </c>
      <c r="C40" s="13" t="s">
        <v>45</v>
      </c>
      <c r="D40" s="24">
        <f>2*1.1</f>
        <v>2.2000000000000002</v>
      </c>
      <c r="E40" s="15"/>
    </row>
    <row r="41" spans="1:5" s="16" customFormat="1" ht="30" customHeight="1">
      <c r="A41" s="8" t="s">
        <v>46</v>
      </c>
      <c r="B41" s="26" t="s">
        <v>47</v>
      </c>
      <c r="C41" s="13" t="s">
        <v>45</v>
      </c>
      <c r="D41" s="24">
        <f>SUM(D42:D45)</f>
        <v>16.500000000000004</v>
      </c>
      <c r="E41" s="15"/>
    </row>
    <row r="42" spans="1:5" s="16" customFormat="1" ht="39.75" customHeight="1">
      <c r="A42" s="8" t="s">
        <v>48</v>
      </c>
      <c r="B42" s="27" t="s">
        <v>49</v>
      </c>
      <c r="C42" s="13" t="s">
        <v>45</v>
      </c>
      <c r="D42" s="28">
        <f>6*1.1</f>
        <v>6.6000000000000005</v>
      </c>
      <c r="E42" s="15"/>
    </row>
    <row r="43" spans="1:5" s="16" customFormat="1" ht="30" customHeight="1">
      <c r="A43" s="8" t="s">
        <v>50</v>
      </c>
      <c r="B43" s="27" t="s">
        <v>51</v>
      </c>
      <c r="C43" s="13" t="s">
        <v>45</v>
      </c>
      <c r="D43" s="28">
        <f>6*1.1</f>
        <v>6.6000000000000005</v>
      </c>
      <c r="E43" s="15"/>
    </row>
    <row r="44" spans="1:5" s="16" customFormat="1" ht="38.25" customHeight="1">
      <c r="A44" s="8" t="s">
        <v>52</v>
      </c>
      <c r="B44" s="27" t="s">
        <v>53</v>
      </c>
      <c r="C44" s="13" t="s">
        <v>45</v>
      </c>
      <c r="D44" s="28">
        <f>2*1.1</f>
        <v>2.2000000000000002</v>
      </c>
      <c r="E44" s="15"/>
    </row>
    <row r="45" spans="1:5" s="16" customFormat="1" ht="30" customHeight="1">
      <c r="A45" s="8" t="s">
        <v>54</v>
      </c>
      <c r="B45" s="27" t="s">
        <v>55</v>
      </c>
      <c r="C45" s="13" t="s">
        <v>56</v>
      </c>
      <c r="D45" s="28">
        <f>1*1.1</f>
        <v>1.1000000000000001</v>
      </c>
      <c r="E45" s="15"/>
    </row>
    <row r="46" spans="1:5" s="15" customFormat="1" ht="30" customHeight="1">
      <c r="A46" s="29">
        <v>9</v>
      </c>
      <c r="B46" s="81" t="s">
        <v>58</v>
      </c>
      <c r="C46" s="81"/>
      <c r="D46" s="81"/>
    </row>
    <row r="47" spans="1:5" s="2" customFormat="1" ht="30" customHeight="1">
      <c r="A47" s="8"/>
      <c r="B47" s="23" t="s">
        <v>59</v>
      </c>
      <c r="C47" s="13" t="s">
        <v>60</v>
      </c>
      <c r="D47" s="20">
        <f>220*1.1-2</f>
        <v>240.00000000000003</v>
      </c>
    </row>
    <row r="48" spans="1:5" s="2" customFormat="1" ht="30" customHeight="1">
      <c r="A48" s="8"/>
      <c r="B48" s="23" t="s">
        <v>61</v>
      </c>
      <c r="C48" s="13" t="s">
        <v>60</v>
      </c>
      <c r="D48" s="19">
        <f>275*1.1-2.5</f>
        <v>300</v>
      </c>
    </row>
    <row r="49" spans="1:5" s="15" customFormat="1" ht="30" customHeight="1">
      <c r="A49" s="29">
        <v>11</v>
      </c>
      <c r="B49" s="81" t="s">
        <v>62</v>
      </c>
      <c r="C49" s="81"/>
      <c r="D49" s="81"/>
    </row>
    <row r="50" spans="1:5" s="15" customFormat="1" ht="30" customHeight="1">
      <c r="A50" s="8"/>
      <c r="B50" s="23" t="s">
        <v>63</v>
      </c>
      <c r="C50" s="13" t="s">
        <v>64</v>
      </c>
      <c r="D50" s="19">
        <f>400*1.1</f>
        <v>440.00000000000006</v>
      </c>
    </row>
    <row r="51" spans="1:5" s="15" customFormat="1" ht="30" customHeight="1">
      <c r="A51" s="8"/>
      <c r="B51" s="23" t="s">
        <v>65</v>
      </c>
      <c r="C51" s="13" t="s">
        <v>64</v>
      </c>
      <c r="D51" s="19">
        <f>500*1.1</f>
        <v>550</v>
      </c>
    </row>
    <row r="52" spans="1:5" s="15" customFormat="1" ht="30" customHeight="1">
      <c r="A52" s="8"/>
      <c r="B52" s="23" t="s">
        <v>66</v>
      </c>
      <c r="C52" s="13" t="s">
        <v>64</v>
      </c>
      <c r="D52" s="19">
        <f>550*1.1</f>
        <v>605</v>
      </c>
    </row>
    <row r="53" spans="1:5" s="15" customFormat="1" ht="36.75" customHeight="1">
      <c r="A53" s="8" t="s">
        <v>67</v>
      </c>
      <c r="B53" s="81" t="s">
        <v>68</v>
      </c>
      <c r="C53" s="81"/>
      <c r="D53" s="81"/>
    </row>
    <row r="54" spans="1:5" s="2" customFormat="1" ht="30" customHeight="1">
      <c r="A54" s="8"/>
      <c r="B54" s="23" t="s">
        <v>69</v>
      </c>
      <c r="C54" s="13" t="s">
        <v>70</v>
      </c>
      <c r="D54" s="24">
        <f>1100*1.1</f>
        <v>1210</v>
      </c>
    </row>
    <row r="55" spans="1:5" s="2" customFormat="1" ht="30" customHeight="1">
      <c r="A55" s="8"/>
      <c r="B55" s="23" t="s">
        <v>29</v>
      </c>
      <c r="C55" s="13" t="s">
        <v>70</v>
      </c>
      <c r="D55" s="24">
        <f>1600*1.1</f>
        <v>1760.0000000000002</v>
      </c>
    </row>
    <row r="56" spans="1:5" s="2" customFormat="1" ht="30" customHeight="1">
      <c r="A56" s="8"/>
      <c r="B56" s="23" t="s">
        <v>71</v>
      </c>
      <c r="C56" s="13" t="s">
        <v>70</v>
      </c>
      <c r="D56" s="24">
        <f>2000*1.1</f>
        <v>2200</v>
      </c>
    </row>
    <row r="57" spans="1:5" s="2" customFormat="1" ht="30" customHeight="1">
      <c r="A57" s="8"/>
      <c r="B57" s="23" t="s">
        <v>72</v>
      </c>
      <c r="C57" s="13" t="s">
        <v>70</v>
      </c>
      <c r="D57" s="24">
        <f>2500*1.1</f>
        <v>2750</v>
      </c>
    </row>
    <row r="58" spans="1:5" s="16" customFormat="1" ht="30" customHeight="1">
      <c r="A58" s="8" t="s">
        <v>73</v>
      </c>
      <c r="B58" s="31" t="s">
        <v>74</v>
      </c>
      <c r="C58" s="32" t="s">
        <v>75</v>
      </c>
      <c r="D58" s="24">
        <f>250*1.1</f>
        <v>275</v>
      </c>
      <c r="E58" s="15"/>
    </row>
    <row r="59" spans="1:5" s="2" customFormat="1" ht="30" customHeight="1">
      <c r="A59" s="8" t="s">
        <v>76</v>
      </c>
      <c r="B59" s="81" t="s">
        <v>77</v>
      </c>
      <c r="C59" s="81"/>
      <c r="D59" s="81"/>
    </row>
    <row r="60" spans="1:5" s="15" customFormat="1" ht="30" customHeight="1">
      <c r="A60" s="8" t="s">
        <v>78</v>
      </c>
      <c r="B60" s="26" t="s">
        <v>79</v>
      </c>
      <c r="C60" s="13" t="s">
        <v>75</v>
      </c>
      <c r="D60" s="19">
        <f>1000*1.1</f>
        <v>1100</v>
      </c>
    </row>
    <row r="61" spans="1:5" ht="30" customHeight="1">
      <c r="A61" s="8"/>
      <c r="B61" s="23" t="s">
        <v>80</v>
      </c>
      <c r="C61" s="13" t="s">
        <v>75</v>
      </c>
      <c r="D61" s="19">
        <f>500*1.1</f>
        <v>550</v>
      </c>
    </row>
    <row r="62" spans="1:5" s="16" customFormat="1" ht="30" customHeight="1">
      <c r="A62" s="8" t="s">
        <v>81</v>
      </c>
      <c r="B62" s="84" t="s">
        <v>82</v>
      </c>
      <c r="C62" s="84"/>
      <c r="D62" s="84"/>
      <c r="E62" s="15"/>
    </row>
    <row r="63" spans="1:5" ht="30" customHeight="1">
      <c r="A63" s="8"/>
      <c r="B63" s="23" t="s">
        <v>83</v>
      </c>
      <c r="C63" s="13"/>
      <c r="D63" s="24">
        <f>600*1.1</f>
        <v>660</v>
      </c>
    </row>
    <row r="64" spans="1:5" ht="30" customHeight="1">
      <c r="A64" s="8"/>
      <c r="B64" s="23" t="s">
        <v>84</v>
      </c>
      <c r="C64" s="13"/>
      <c r="D64" s="24">
        <f>800*1.1</f>
        <v>880.00000000000011</v>
      </c>
    </row>
    <row r="65" spans="1:5" s="16" customFormat="1" ht="30" customHeight="1">
      <c r="A65" s="8" t="s">
        <v>85</v>
      </c>
      <c r="B65" s="26" t="s">
        <v>86</v>
      </c>
      <c r="C65" s="13" t="s">
        <v>75</v>
      </c>
      <c r="D65" s="19">
        <f>500*1.1</f>
        <v>550</v>
      </c>
      <c r="E65" s="15"/>
    </row>
    <row r="66" spans="1:5" s="16" customFormat="1" ht="30" customHeight="1">
      <c r="A66" s="8" t="s">
        <v>87</v>
      </c>
      <c r="B66" s="26" t="s">
        <v>88</v>
      </c>
      <c r="C66" s="13" t="s">
        <v>75</v>
      </c>
      <c r="D66" s="19">
        <f>350*1.1</f>
        <v>385.00000000000006</v>
      </c>
      <c r="E66" s="15"/>
    </row>
    <row r="67" spans="1:5" s="16" customFormat="1" ht="30" customHeight="1">
      <c r="A67" s="8" t="s">
        <v>89</v>
      </c>
      <c r="B67" s="85" t="s">
        <v>90</v>
      </c>
      <c r="C67" s="85"/>
      <c r="D67" s="85"/>
      <c r="E67" s="15"/>
    </row>
    <row r="68" spans="1:5" ht="30" customHeight="1">
      <c r="A68" s="8"/>
      <c r="B68" s="23" t="s">
        <v>91</v>
      </c>
      <c r="C68" s="13" t="s">
        <v>75</v>
      </c>
      <c r="D68" s="19">
        <f>550*1.1</f>
        <v>605</v>
      </c>
    </row>
    <row r="69" spans="1:5" ht="30" customHeight="1">
      <c r="A69" s="8"/>
      <c r="B69" s="23" t="s">
        <v>92</v>
      </c>
      <c r="C69" s="13" t="s">
        <v>75</v>
      </c>
      <c r="D69" s="19">
        <f>700*1.1</f>
        <v>770.00000000000011</v>
      </c>
    </row>
    <row r="70" spans="1:5" s="16" customFormat="1" ht="30" customHeight="1">
      <c r="A70" s="8" t="s">
        <v>93</v>
      </c>
      <c r="B70" s="84" t="s">
        <v>94</v>
      </c>
      <c r="C70" s="84"/>
      <c r="D70" s="84"/>
      <c r="E70" s="15"/>
    </row>
    <row r="71" spans="1:5" ht="30" customHeight="1">
      <c r="A71" s="8"/>
      <c r="B71" s="23" t="s">
        <v>95</v>
      </c>
      <c r="C71" s="13" t="s">
        <v>75</v>
      </c>
      <c r="D71" s="24">
        <f>2500*1.1</f>
        <v>2750</v>
      </c>
    </row>
    <row r="72" spans="1:5" ht="30" customHeight="1">
      <c r="A72" s="8"/>
      <c r="B72" s="23" t="s">
        <v>96</v>
      </c>
      <c r="C72" s="13" t="s">
        <v>75</v>
      </c>
      <c r="D72" s="24">
        <f>2000*1.1</f>
        <v>2200</v>
      </c>
    </row>
    <row r="73" spans="1:5" s="16" customFormat="1" ht="30" customHeight="1">
      <c r="A73" s="8" t="s">
        <v>97</v>
      </c>
      <c r="B73" s="26" t="s">
        <v>98</v>
      </c>
      <c r="C73" s="13" t="s">
        <v>75</v>
      </c>
      <c r="D73" s="24">
        <f>150*1.1</f>
        <v>165</v>
      </c>
      <c r="E73" s="15"/>
    </row>
    <row r="74" spans="1:5" s="16" customFormat="1" ht="30" customHeight="1">
      <c r="A74" s="8" t="s">
        <v>97</v>
      </c>
      <c r="B74" s="26" t="s">
        <v>99</v>
      </c>
      <c r="C74" s="13" t="s">
        <v>75</v>
      </c>
      <c r="D74" s="24">
        <f>150*1.1</f>
        <v>165</v>
      </c>
      <c r="E74" s="15"/>
    </row>
    <row r="75" spans="1:5" s="16" customFormat="1" ht="30" customHeight="1">
      <c r="A75" s="8" t="s">
        <v>100</v>
      </c>
      <c r="B75" s="26" t="s">
        <v>101</v>
      </c>
      <c r="C75" s="13" t="s">
        <v>75</v>
      </c>
      <c r="D75" s="24">
        <f>500*1.1</f>
        <v>550</v>
      </c>
      <c r="E75" s="15"/>
    </row>
    <row r="76" spans="1:5" s="16" customFormat="1" ht="30" customHeight="1">
      <c r="A76" s="8" t="s">
        <v>102</v>
      </c>
      <c r="B76" s="26" t="s">
        <v>103</v>
      </c>
      <c r="C76" s="13" t="s">
        <v>104</v>
      </c>
      <c r="D76" s="24">
        <f>100*1.1</f>
        <v>110.00000000000001</v>
      </c>
      <c r="E76" s="15"/>
    </row>
    <row r="77" spans="1:5" s="15" customFormat="1" ht="30" customHeight="1">
      <c r="A77" s="8" t="s">
        <v>105</v>
      </c>
      <c r="B77" s="81" t="s">
        <v>106</v>
      </c>
      <c r="C77" s="81"/>
      <c r="D77" s="81"/>
    </row>
    <row r="78" spans="1:5" s="2" customFormat="1" ht="30" customHeight="1">
      <c r="A78" s="8"/>
      <c r="B78" s="23" t="s">
        <v>107</v>
      </c>
      <c r="C78" s="13" t="s">
        <v>60</v>
      </c>
      <c r="D78" s="19">
        <f>250*1.1</f>
        <v>275</v>
      </c>
    </row>
    <row r="79" spans="1:5" s="2" customFormat="1" ht="30" customHeight="1">
      <c r="A79" s="8"/>
      <c r="B79" s="23" t="s">
        <v>108</v>
      </c>
      <c r="C79" s="13" t="s">
        <v>60</v>
      </c>
      <c r="D79" s="19">
        <f>270*1.1</f>
        <v>297</v>
      </c>
    </row>
    <row r="80" spans="1:5" s="2" customFormat="1" ht="30" customHeight="1">
      <c r="A80" s="8"/>
      <c r="B80" s="23" t="s">
        <v>109</v>
      </c>
      <c r="C80" s="13" t="s">
        <v>60</v>
      </c>
      <c r="D80" s="19">
        <f>300*1.1</f>
        <v>330</v>
      </c>
    </row>
    <row r="81" spans="1:5" s="2" customFormat="1" ht="30" customHeight="1">
      <c r="A81" s="8" t="s">
        <v>110</v>
      </c>
      <c r="B81" s="81" t="s">
        <v>111</v>
      </c>
      <c r="C81" s="81"/>
      <c r="D81" s="81"/>
    </row>
    <row r="82" spans="1:5" s="16" customFormat="1" ht="30" customHeight="1">
      <c r="A82" s="8" t="s">
        <v>112</v>
      </c>
      <c r="B82" s="26" t="s">
        <v>113</v>
      </c>
      <c r="C82" s="13" t="s">
        <v>104</v>
      </c>
      <c r="D82" s="19">
        <f>300*1.1</f>
        <v>330</v>
      </c>
      <c r="E82" s="15"/>
    </row>
    <row r="83" spans="1:5" s="16" customFormat="1" ht="30" customHeight="1">
      <c r="A83" s="8" t="s">
        <v>114</v>
      </c>
      <c r="B83" s="81" t="s">
        <v>115</v>
      </c>
      <c r="C83" s="81"/>
      <c r="D83" s="81"/>
      <c r="E83" s="15"/>
    </row>
    <row r="84" spans="1:5" ht="30" customHeight="1">
      <c r="A84" s="14"/>
      <c r="B84" s="23" t="s">
        <v>116</v>
      </c>
      <c r="C84" s="13" t="s">
        <v>117</v>
      </c>
      <c r="D84" s="19">
        <f>450*1.1</f>
        <v>495.00000000000006</v>
      </c>
    </row>
    <row r="85" spans="1:5" ht="30" customHeight="1">
      <c r="A85" s="14"/>
      <c r="B85" s="23" t="s">
        <v>118</v>
      </c>
      <c r="C85" s="13" t="s">
        <v>117</v>
      </c>
      <c r="D85" s="19">
        <f>400*1.1</f>
        <v>440.00000000000006</v>
      </c>
    </row>
    <row r="86" spans="1:5" ht="30" customHeight="1">
      <c r="A86" s="8" t="s">
        <v>119</v>
      </c>
      <c r="B86" s="81" t="s">
        <v>120</v>
      </c>
      <c r="C86" s="81"/>
      <c r="D86" s="81"/>
    </row>
    <row r="87" spans="1:5" ht="30" customHeight="1">
      <c r="A87" s="8"/>
      <c r="B87" s="23" t="s">
        <v>121</v>
      </c>
      <c r="C87" s="13" t="s">
        <v>122</v>
      </c>
      <c r="D87" s="19">
        <f>200*1.1</f>
        <v>220.00000000000003</v>
      </c>
    </row>
    <row r="88" spans="1:5" ht="30" customHeight="1">
      <c r="A88" s="8"/>
      <c r="B88" s="23" t="s">
        <v>123</v>
      </c>
      <c r="C88" s="13" t="s">
        <v>122</v>
      </c>
      <c r="D88" s="19">
        <f>250*1.1</f>
        <v>275</v>
      </c>
    </row>
    <row r="89" spans="1:5" ht="30" customHeight="1">
      <c r="A89" s="8"/>
      <c r="B89" s="23" t="s">
        <v>124</v>
      </c>
      <c r="C89" s="13" t="s">
        <v>122</v>
      </c>
      <c r="D89" s="19">
        <f>300*1.1</f>
        <v>330</v>
      </c>
    </row>
    <row r="90" spans="1:5" s="16" customFormat="1" ht="30" customHeight="1">
      <c r="A90" s="8" t="s">
        <v>119</v>
      </c>
      <c r="B90" s="26" t="s">
        <v>125</v>
      </c>
      <c r="C90" s="13" t="s">
        <v>122</v>
      </c>
      <c r="D90" s="19">
        <f>200*1.1</f>
        <v>220.00000000000003</v>
      </c>
      <c r="E90" s="15"/>
    </row>
    <row r="91" spans="1:5" s="16" customFormat="1" ht="30" customHeight="1">
      <c r="A91" s="8" t="s">
        <v>126</v>
      </c>
      <c r="B91" s="81" t="s">
        <v>127</v>
      </c>
      <c r="C91" s="81"/>
      <c r="D91" s="81"/>
      <c r="E91" s="15"/>
    </row>
    <row r="92" spans="1:5" ht="30" customHeight="1">
      <c r="A92" s="8"/>
      <c r="B92" s="23" t="s">
        <v>128</v>
      </c>
      <c r="C92" s="13" t="s">
        <v>60</v>
      </c>
      <c r="D92" s="19">
        <f>150*1.1</f>
        <v>165</v>
      </c>
    </row>
    <row r="93" spans="1:5" ht="30" customHeight="1">
      <c r="A93" s="8"/>
      <c r="B93" s="23" t="s">
        <v>129</v>
      </c>
      <c r="C93" s="13" t="s">
        <v>60</v>
      </c>
      <c r="D93" s="19">
        <f>200*1.1</f>
        <v>220.00000000000003</v>
      </c>
    </row>
    <row r="94" spans="1:5" s="16" customFormat="1" ht="30" customHeight="1">
      <c r="A94" s="8" t="s">
        <v>130</v>
      </c>
      <c r="B94" s="26" t="s">
        <v>131</v>
      </c>
      <c r="C94" s="13" t="s">
        <v>132</v>
      </c>
      <c r="D94" s="19">
        <f>200*1.1</f>
        <v>220.00000000000003</v>
      </c>
      <c r="E94" s="15"/>
    </row>
    <row r="95" spans="1:5" s="16" customFormat="1" ht="30" customHeight="1">
      <c r="A95" s="8" t="s">
        <v>133</v>
      </c>
      <c r="B95" s="26" t="s">
        <v>134</v>
      </c>
      <c r="C95" s="13" t="s">
        <v>60</v>
      </c>
      <c r="D95" s="19">
        <f>200*1.1</f>
        <v>220.00000000000003</v>
      </c>
      <c r="E95" s="15"/>
    </row>
    <row r="96" spans="1:5" s="16" customFormat="1" ht="30" customHeight="1">
      <c r="A96" s="8" t="s">
        <v>135</v>
      </c>
      <c r="B96" s="26" t="s">
        <v>136</v>
      </c>
      <c r="C96" s="13" t="s">
        <v>137</v>
      </c>
      <c r="D96" s="19">
        <f>100*1.1</f>
        <v>110.00000000000001</v>
      </c>
      <c r="E96" s="15"/>
    </row>
    <row r="97" spans="1:5" s="2" customFormat="1" ht="30" customHeight="1">
      <c r="A97" s="8" t="s">
        <v>138</v>
      </c>
      <c r="B97" s="81" t="s">
        <v>139</v>
      </c>
      <c r="C97" s="81"/>
      <c r="D97" s="81"/>
    </row>
    <row r="98" spans="1:5" s="16" customFormat="1" ht="30" customHeight="1">
      <c r="A98" s="8" t="s">
        <v>140</v>
      </c>
      <c r="B98" s="26" t="s">
        <v>141</v>
      </c>
      <c r="C98" s="13" t="s">
        <v>75</v>
      </c>
      <c r="D98" s="19">
        <f>220*1.1</f>
        <v>242.00000000000003</v>
      </c>
      <c r="E98" s="15"/>
    </row>
    <row r="99" spans="1:5" s="16" customFormat="1" ht="30" customHeight="1">
      <c r="A99" s="8" t="s">
        <v>142</v>
      </c>
      <c r="B99" s="26" t="s">
        <v>143</v>
      </c>
      <c r="C99" s="13" t="s">
        <v>75</v>
      </c>
      <c r="D99" s="19">
        <f>1000*1.1</f>
        <v>1100</v>
      </c>
      <c r="E99" s="15"/>
    </row>
    <row r="100" spans="1:5" ht="30" customHeight="1">
      <c r="A100" s="8" t="s">
        <v>144</v>
      </c>
      <c r="B100" s="81" t="s">
        <v>145</v>
      </c>
      <c r="C100" s="81"/>
      <c r="D100" s="81"/>
    </row>
    <row r="101" spans="1:5" ht="30" customHeight="1">
      <c r="A101" s="14" t="s">
        <v>146</v>
      </c>
      <c r="B101" s="26" t="s">
        <v>147</v>
      </c>
      <c r="C101" s="13" t="s">
        <v>148</v>
      </c>
      <c r="D101" s="9" t="s">
        <v>509</v>
      </c>
    </row>
    <row r="102" spans="1:5" ht="30" customHeight="1">
      <c r="A102" s="14" t="s">
        <v>149</v>
      </c>
      <c r="B102" s="81" t="s">
        <v>150</v>
      </c>
      <c r="C102" s="81"/>
      <c r="D102" s="81"/>
    </row>
    <row r="103" spans="1:5" ht="30" customHeight="1">
      <c r="A103" s="14"/>
      <c r="B103" s="23" t="s">
        <v>151</v>
      </c>
      <c r="C103" s="13" t="s">
        <v>148</v>
      </c>
      <c r="D103" s="19">
        <f>800*1.1</f>
        <v>880.00000000000011</v>
      </c>
    </row>
    <row r="104" spans="1:5" ht="30" customHeight="1">
      <c r="A104" s="14"/>
      <c r="B104" s="23" t="s">
        <v>152</v>
      </c>
      <c r="C104" s="13" t="s">
        <v>148</v>
      </c>
      <c r="D104" s="19">
        <f>600*1.1</f>
        <v>660</v>
      </c>
    </row>
    <row r="105" spans="1:5" ht="30" customHeight="1">
      <c r="A105" s="14"/>
      <c r="B105" s="23" t="s">
        <v>153</v>
      </c>
      <c r="C105" s="13" t="s">
        <v>148</v>
      </c>
      <c r="D105" s="19">
        <f>500*1.1</f>
        <v>550</v>
      </c>
    </row>
    <row r="106" spans="1:5" ht="30" customHeight="1">
      <c r="A106" s="14" t="s">
        <v>154</v>
      </c>
      <c r="B106" s="81" t="s">
        <v>155</v>
      </c>
      <c r="C106" s="81"/>
      <c r="D106" s="81"/>
      <c r="E106" s="3"/>
    </row>
    <row r="107" spans="1:5" ht="30" customHeight="1">
      <c r="A107" s="14"/>
      <c r="B107" s="23" t="s">
        <v>156</v>
      </c>
      <c r="C107" s="13" t="s">
        <v>157</v>
      </c>
      <c r="D107" s="19">
        <f>500*1.1</f>
        <v>550</v>
      </c>
      <c r="E107" s="3"/>
    </row>
    <row r="108" spans="1:5" s="16" customFormat="1" ht="30" customHeight="1">
      <c r="A108" s="14" t="s">
        <v>158</v>
      </c>
      <c r="B108" s="81" t="s">
        <v>159</v>
      </c>
      <c r="C108" s="81"/>
      <c r="D108" s="81"/>
    </row>
    <row r="109" spans="1:5" ht="30" customHeight="1">
      <c r="A109" s="14"/>
      <c r="B109" s="23" t="s">
        <v>160</v>
      </c>
      <c r="C109" s="13" t="s">
        <v>161</v>
      </c>
      <c r="D109" s="24">
        <f>1300*1.1</f>
        <v>1430.0000000000002</v>
      </c>
      <c r="E109" s="3"/>
    </row>
    <row r="110" spans="1:5" s="16" customFormat="1" ht="30" customHeight="1">
      <c r="A110" s="14" t="s">
        <v>162</v>
      </c>
      <c r="B110" s="33" t="s">
        <v>163</v>
      </c>
      <c r="C110" s="13" t="s">
        <v>117</v>
      </c>
      <c r="D110" s="24">
        <f>150*1.1</f>
        <v>165</v>
      </c>
    </row>
    <row r="111" spans="1:5" s="16" customFormat="1" ht="30" customHeight="1">
      <c r="A111" s="14" t="s">
        <v>164</v>
      </c>
      <c r="B111" s="81" t="s">
        <v>165</v>
      </c>
      <c r="C111" s="81"/>
      <c r="D111" s="81"/>
    </row>
    <row r="112" spans="1:5" ht="30" customHeight="1">
      <c r="A112" s="14"/>
      <c r="B112" s="23" t="s">
        <v>166</v>
      </c>
      <c r="C112" s="13" t="s">
        <v>167</v>
      </c>
      <c r="D112" s="19">
        <f>500*1.1</f>
        <v>550</v>
      </c>
      <c r="E112" s="3"/>
    </row>
    <row r="113" spans="1:5" ht="30" customHeight="1">
      <c r="A113" s="14"/>
      <c r="B113" s="23" t="s">
        <v>168</v>
      </c>
      <c r="C113" s="13" t="s">
        <v>167</v>
      </c>
      <c r="D113" s="19"/>
      <c r="E113" s="3"/>
    </row>
    <row r="114" spans="1:5" ht="30" customHeight="1">
      <c r="A114" s="14"/>
      <c r="B114" s="23" t="s">
        <v>169</v>
      </c>
      <c r="C114" s="13" t="s">
        <v>167</v>
      </c>
      <c r="D114" s="19"/>
      <c r="E114" s="3"/>
    </row>
    <row r="115" spans="1:5" ht="30" customHeight="1">
      <c r="A115" s="14" t="s">
        <v>170</v>
      </c>
      <c r="B115" s="81" t="s">
        <v>171</v>
      </c>
      <c r="C115" s="81"/>
      <c r="D115" s="81"/>
      <c r="E115" s="3"/>
    </row>
    <row r="116" spans="1:5" ht="30" customHeight="1">
      <c r="A116" s="14"/>
      <c r="B116" s="23" t="s">
        <v>172</v>
      </c>
      <c r="C116" s="13" t="s">
        <v>75</v>
      </c>
      <c r="D116" s="19">
        <f>700*1.1</f>
        <v>770.00000000000011</v>
      </c>
      <c r="E116" s="3"/>
    </row>
    <row r="117" spans="1:5" ht="30" customHeight="1">
      <c r="A117" s="14"/>
      <c r="B117" s="23" t="s">
        <v>173</v>
      </c>
      <c r="C117" s="13" t="s">
        <v>75</v>
      </c>
      <c r="D117" s="19">
        <f>500*1.1</f>
        <v>550</v>
      </c>
      <c r="E117" s="3"/>
    </row>
    <row r="118" spans="1:5" ht="30" customHeight="1">
      <c r="A118" s="14"/>
      <c r="B118" s="23" t="s">
        <v>174</v>
      </c>
      <c r="C118" s="13" t="s">
        <v>75</v>
      </c>
      <c r="D118" s="19">
        <f>500*1.1</f>
        <v>550</v>
      </c>
      <c r="E118" s="3"/>
    </row>
    <row r="119" spans="1:5" ht="30" customHeight="1">
      <c r="A119" s="14" t="s">
        <v>175</v>
      </c>
      <c r="B119" s="81" t="s">
        <v>176</v>
      </c>
      <c r="C119" s="81"/>
      <c r="D119" s="81"/>
      <c r="E119" s="3"/>
    </row>
    <row r="120" spans="1:5" ht="30" customHeight="1">
      <c r="A120" s="14"/>
      <c r="B120" s="23" t="s">
        <v>177</v>
      </c>
      <c r="C120" s="13"/>
      <c r="D120" s="19">
        <f>150*1.1</f>
        <v>165</v>
      </c>
      <c r="E120" s="3"/>
    </row>
    <row r="121" spans="1:5" ht="30" customHeight="1">
      <c r="A121" s="14"/>
      <c r="B121" s="23" t="s">
        <v>178</v>
      </c>
      <c r="C121" s="13" t="s">
        <v>122</v>
      </c>
      <c r="D121" s="19">
        <f>100*1.1</f>
        <v>110.00000000000001</v>
      </c>
      <c r="E121" s="3"/>
    </row>
    <row r="122" spans="1:5" ht="30" customHeight="1">
      <c r="A122" s="14"/>
      <c r="B122" s="23" t="s">
        <v>179</v>
      </c>
      <c r="C122" s="13" t="s">
        <v>75</v>
      </c>
      <c r="D122" s="19">
        <f>150*1.1</f>
        <v>165</v>
      </c>
      <c r="E122" s="3"/>
    </row>
    <row r="123" spans="1:5" s="15" customFormat="1" ht="30" customHeight="1">
      <c r="A123" s="14" t="s">
        <v>180</v>
      </c>
      <c r="B123" s="81" t="s">
        <v>181</v>
      </c>
      <c r="C123" s="81"/>
      <c r="D123" s="81"/>
    </row>
    <row r="124" spans="1:5" ht="30" customHeight="1">
      <c r="A124" s="14"/>
      <c r="B124" s="34" t="s">
        <v>182</v>
      </c>
      <c r="C124" s="10"/>
      <c r="D124" s="35"/>
      <c r="E124" s="3"/>
    </row>
    <row r="125" spans="1:5" ht="30" customHeight="1">
      <c r="A125" s="14"/>
      <c r="B125" s="23" t="s">
        <v>183</v>
      </c>
      <c r="C125" s="13" t="s">
        <v>184</v>
      </c>
      <c r="D125" s="24">
        <f>1500*1.1</f>
        <v>1650.0000000000002</v>
      </c>
      <c r="E125" s="3"/>
    </row>
    <row r="126" spans="1:5" ht="30" customHeight="1">
      <c r="A126" s="14"/>
      <c r="B126" s="23" t="s">
        <v>185</v>
      </c>
      <c r="C126" s="13" t="s">
        <v>186</v>
      </c>
      <c r="D126" s="24">
        <f>1400*1.1</f>
        <v>1540.0000000000002</v>
      </c>
      <c r="E126" s="3"/>
    </row>
    <row r="127" spans="1:5" ht="30" customHeight="1">
      <c r="A127" s="14"/>
      <c r="B127" s="34" t="s">
        <v>187</v>
      </c>
      <c r="C127" s="13" t="s">
        <v>188</v>
      </c>
      <c r="D127" s="24">
        <f>1700*1.1</f>
        <v>1870.0000000000002</v>
      </c>
      <c r="E127" s="3"/>
    </row>
    <row r="128" spans="1:5" s="15" customFormat="1" ht="30" customHeight="1">
      <c r="A128" s="14" t="s">
        <v>189</v>
      </c>
      <c r="B128" s="33" t="s">
        <v>190</v>
      </c>
      <c r="C128" s="13" t="s">
        <v>191</v>
      </c>
      <c r="D128" s="24">
        <f>350*1.1</f>
        <v>385.00000000000006</v>
      </c>
    </row>
    <row r="129" spans="1:5" s="16" customFormat="1" ht="30" customHeight="1">
      <c r="A129" s="14" t="s">
        <v>192</v>
      </c>
      <c r="B129" s="33" t="s">
        <v>193</v>
      </c>
      <c r="C129" s="13" t="s">
        <v>191</v>
      </c>
      <c r="D129" s="24">
        <f>10*1.1</f>
        <v>11</v>
      </c>
      <c r="E129" s="15"/>
    </row>
    <row r="130" spans="1:5" s="16" customFormat="1" ht="30" customHeight="1">
      <c r="A130" s="14"/>
      <c r="B130" s="36" t="s">
        <v>194</v>
      </c>
      <c r="C130" s="13" t="s">
        <v>191</v>
      </c>
      <c r="D130" s="24">
        <f>5*1.1</f>
        <v>5.5</v>
      </c>
      <c r="E130" s="15"/>
    </row>
    <row r="131" spans="1:5" s="16" customFormat="1" ht="30" customHeight="1">
      <c r="A131" s="14"/>
      <c r="B131" s="36" t="s">
        <v>195</v>
      </c>
      <c r="C131" s="13" t="s">
        <v>191</v>
      </c>
      <c r="D131" s="24">
        <f>10*1.1</f>
        <v>11</v>
      </c>
      <c r="E131" s="15"/>
    </row>
    <row r="132" spans="1:5" s="2" customFormat="1" ht="38.25" customHeight="1">
      <c r="A132" s="8" t="s">
        <v>196</v>
      </c>
      <c r="B132" s="33" t="s">
        <v>197</v>
      </c>
      <c r="C132" s="13" t="s">
        <v>198</v>
      </c>
      <c r="D132" s="24">
        <f>2700*1.1</f>
        <v>2970.0000000000005</v>
      </c>
    </row>
    <row r="133" spans="1:5" s="2" customFormat="1" ht="38.25" customHeight="1">
      <c r="A133" s="8" t="s">
        <v>199</v>
      </c>
      <c r="B133" s="33" t="s">
        <v>200</v>
      </c>
      <c r="C133" s="13" t="s">
        <v>198</v>
      </c>
      <c r="D133" s="24">
        <f>3800*1.1</f>
        <v>4180</v>
      </c>
    </row>
    <row r="134" spans="1:5" s="2" customFormat="1" ht="41.25" customHeight="1">
      <c r="A134" s="8" t="s">
        <v>201</v>
      </c>
      <c r="B134" s="33" t="s">
        <v>202</v>
      </c>
      <c r="C134" s="13" t="s">
        <v>198</v>
      </c>
      <c r="D134" s="24">
        <f>4600*1.1</f>
        <v>5060</v>
      </c>
    </row>
    <row r="135" spans="1:5" s="2" customFormat="1" ht="41.25" customHeight="1">
      <c r="A135" s="8" t="s">
        <v>203</v>
      </c>
      <c r="B135" s="33" t="s">
        <v>204</v>
      </c>
      <c r="C135" s="13" t="s">
        <v>198</v>
      </c>
      <c r="D135" s="24">
        <f>6200*1.1</f>
        <v>6820.0000000000009</v>
      </c>
    </row>
    <row r="136" spans="1:5" s="16" customFormat="1" ht="30" customHeight="1">
      <c r="A136" s="8" t="s">
        <v>205</v>
      </c>
      <c r="B136" s="26" t="s">
        <v>206</v>
      </c>
      <c r="C136" s="86" t="s">
        <v>207</v>
      </c>
      <c r="D136" s="19"/>
      <c r="E136" s="15"/>
    </row>
    <row r="137" spans="1:5" s="16" customFormat="1" ht="30" customHeight="1">
      <c r="A137" s="14"/>
      <c r="B137" s="23" t="s">
        <v>208</v>
      </c>
      <c r="C137" s="87"/>
      <c r="D137" s="24">
        <f>350*1.1</f>
        <v>385.00000000000006</v>
      </c>
      <c r="E137" s="15"/>
    </row>
    <row r="138" spans="1:5" s="16" customFormat="1" ht="30" customHeight="1">
      <c r="A138" s="14"/>
      <c r="B138" s="23" t="s">
        <v>209</v>
      </c>
      <c r="C138" s="88"/>
      <c r="D138" s="24">
        <f>600*1.1</f>
        <v>660</v>
      </c>
      <c r="E138" s="15"/>
    </row>
    <row r="139" spans="1:5" s="2" customFormat="1" ht="30" customHeight="1">
      <c r="A139" s="8" t="s">
        <v>210</v>
      </c>
      <c r="B139" s="81" t="s">
        <v>211</v>
      </c>
      <c r="C139" s="81"/>
      <c r="D139" s="81"/>
    </row>
    <row r="140" spans="1:5" s="2" customFormat="1" ht="33.75" customHeight="1">
      <c r="A140" s="8"/>
      <c r="B140" s="23" t="s">
        <v>212</v>
      </c>
      <c r="C140" s="13" t="s">
        <v>213</v>
      </c>
      <c r="D140" s="19">
        <f>140*1.1+1</f>
        <v>155</v>
      </c>
    </row>
    <row r="141" spans="1:5" s="2" customFormat="1" ht="30" customHeight="1">
      <c r="A141" s="8" t="s">
        <v>214</v>
      </c>
      <c r="B141" s="81" t="s">
        <v>215</v>
      </c>
      <c r="C141" s="81"/>
      <c r="D141" s="81"/>
    </row>
    <row r="142" spans="1:5" s="2" customFormat="1" ht="34.5" customHeight="1">
      <c r="A142" s="8"/>
      <c r="B142" s="23" t="s">
        <v>212</v>
      </c>
      <c r="C142" s="13" t="s">
        <v>213</v>
      </c>
      <c r="D142" s="19">
        <f>500*1.1</f>
        <v>550</v>
      </c>
    </row>
    <row r="143" spans="1:5" s="2" customFormat="1" ht="30" customHeight="1">
      <c r="A143" s="8" t="s">
        <v>216</v>
      </c>
      <c r="B143" s="81" t="s">
        <v>217</v>
      </c>
      <c r="C143" s="81"/>
      <c r="D143" s="81"/>
    </row>
    <row r="144" spans="1:5" s="2" customFormat="1" ht="30" customHeight="1">
      <c r="A144" s="8"/>
      <c r="B144" s="23" t="s">
        <v>212</v>
      </c>
      <c r="C144" s="13" t="s">
        <v>218</v>
      </c>
      <c r="D144" s="19">
        <f>1000*1.1</f>
        <v>1100</v>
      </c>
    </row>
    <row r="145" spans="1:15" s="2" customFormat="1" ht="30" customHeight="1">
      <c r="A145" s="8" t="s">
        <v>219</v>
      </c>
      <c r="B145" s="81" t="s">
        <v>220</v>
      </c>
      <c r="C145" s="81"/>
      <c r="D145" s="81"/>
    </row>
    <row r="146" spans="1:15" s="2" customFormat="1" ht="30" customHeight="1">
      <c r="A146" s="8"/>
      <c r="B146" s="23" t="s">
        <v>212</v>
      </c>
      <c r="C146" s="13" t="s">
        <v>218</v>
      </c>
      <c r="D146" s="19">
        <f>2000*1.1</f>
        <v>2200</v>
      </c>
    </row>
    <row r="147" spans="1:15" s="2" customFormat="1" ht="30" customHeight="1">
      <c r="A147" s="8" t="s">
        <v>221</v>
      </c>
      <c r="B147" s="81" t="s">
        <v>222</v>
      </c>
      <c r="C147" s="81"/>
      <c r="D147" s="81"/>
    </row>
    <row r="148" spans="1:15" s="2" customFormat="1" ht="30" customHeight="1">
      <c r="A148" s="8"/>
      <c r="B148" s="23" t="s">
        <v>212</v>
      </c>
      <c r="C148" s="13" t="s">
        <v>223</v>
      </c>
      <c r="D148" s="19">
        <f>640*1.1+1</f>
        <v>705</v>
      </c>
    </row>
    <row r="149" spans="1:15" s="2" customFormat="1" ht="30" customHeight="1">
      <c r="A149" s="8" t="s">
        <v>224</v>
      </c>
      <c r="B149" s="81" t="s">
        <v>225</v>
      </c>
      <c r="C149" s="81"/>
      <c r="D149" s="81"/>
    </row>
    <row r="150" spans="1:15" s="2" customFormat="1" ht="30" customHeight="1">
      <c r="A150" s="8"/>
      <c r="B150" s="23" t="s">
        <v>212</v>
      </c>
      <c r="C150" s="13" t="s">
        <v>223</v>
      </c>
      <c r="D150" s="19">
        <f>1100*1.1</f>
        <v>1210</v>
      </c>
    </row>
    <row r="151" spans="1:15" s="2" customFormat="1" ht="30" customHeight="1">
      <c r="A151" s="14" t="s">
        <v>226</v>
      </c>
      <c r="B151" s="37" t="s">
        <v>227</v>
      </c>
      <c r="C151" s="37"/>
      <c r="D151" s="19">
        <f>2*1.1</f>
        <v>2.2000000000000002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s="2" customFormat="1" ht="30" customHeight="1">
      <c r="A152" s="14"/>
      <c r="B152" s="23" t="s">
        <v>228</v>
      </c>
      <c r="C152" s="13" t="s">
        <v>229</v>
      </c>
      <c r="D152" s="19">
        <f>1*1.1</f>
        <v>1.1000000000000001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s="2" customFormat="1" ht="30" customHeight="1">
      <c r="A153" s="14"/>
      <c r="B153" s="23" t="s">
        <v>230</v>
      </c>
      <c r="C153" s="13" t="s">
        <v>229</v>
      </c>
      <c r="D153" s="19">
        <f>1*1.1</f>
        <v>1.1000000000000001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s="39" customFormat="1" ht="30" customHeight="1">
      <c r="A154" s="38" t="s">
        <v>231</v>
      </c>
      <c r="B154" s="89" t="s">
        <v>232</v>
      </c>
      <c r="C154" s="89"/>
      <c r="D154" s="89"/>
    </row>
    <row r="155" spans="1:15" s="39" customFormat="1" ht="30" customHeight="1">
      <c r="A155" s="38"/>
      <c r="B155" s="40" t="s">
        <v>233</v>
      </c>
      <c r="C155" s="13" t="s">
        <v>229</v>
      </c>
      <c r="D155" s="19">
        <f>1*1.1</f>
        <v>1.1000000000000001</v>
      </c>
    </row>
    <row r="156" spans="1:15" s="39" customFormat="1" ht="30" customHeight="1">
      <c r="A156" s="38"/>
      <c r="B156" s="40" t="s">
        <v>234</v>
      </c>
      <c r="C156" s="13" t="s">
        <v>229</v>
      </c>
      <c r="D156" s="19">
        <f>1*1.1</f>
        <v>1.1000000000000001</v>
      </c>
    </row>
    <row r="157" spans="1:15" s="16" customFormat="1" ht="30" customHeight="1">
      <c r="A157" s="14" t="s">
        <v>235</v>
      </c>
      <c r="B157" s="33" t="s">
        <v>236</v>
      </c>
      <c r="C157" s="13"/>
      <c r="D157" s="19"/>
      <c r="E157" s="15"/>
    </row>
    <row r="158" spans="1:15" s="16" customFormat="1" ht="30" customHeight="1">
      <c r="A158" s="8" t="s">
        <v>237</v>
      </c>
      <c r="B158" s="26" t="s">
        <v>238</v>
      </c>
      <c r="C158" s="13" t="s">
        <v>75</v>
      </c>
      <c r="D158" s="19">
        <f>78*1.1-0.8</f>
        <v>85.000000000000014</v>
      </c>
      <c r="E158" s="15"/>
    </row>
    <row r="159" spans="1:15" s="16" customFormat="1" ht="30" customHeight="1">
      <c r="A159" s="8" t="s">
        <v>239</v>
      </c>
      <c r="B159" s="26" t="s">
        <v>240</v>
      </c>
      <c r="C159" s="13" t="s">
        <v>75</v>
      </c>
      <c r="D159" s="19">
        <f>100*1.1</f>
        <v>110.00000000000001</v>
      </c>
      <c r="E159" s="15"/>
    </row>
    <row r="160" spans="1:15" s="16" customFormat="1" ht="30" customHeight="1">
      <c r="A160" s="8" t="s">
        <v>241</v>
      </c>
      <c r="B160" s="26" t="s">
        <v>242</v>
      </c>
      <c r="C160" s="13" t="s">
        <v>75</v>
      </c>
      <c r="D160" s="19">
        <f>100*1.1</f>
        <v>110.00000000000001</v>
      </c>
      <c r="E160" s="15"/>
    </row>
    <row r="161" spans="1:15" s="16" customFormat="1" ht="30" customHeight="1">
      <c r="A161" s="14" t="s">
        <v>243</v>
      </c>
      <c r="B161" s="26" t="s">
        <v>244</v>
      </c>
      <c r="C161" s="13" t="s">
        <v>60</v>
      </c>
      <c r="D161" s="19">
        <f>162*1.1-0.2</f>
        <v>178.00000000000003</v>
      </c>
      <c r="E161" s="15"/>
    </row>
    <row r="162" spans="1:15" s="16" customFormat="1" ht="30" customHeight="1">
      <c r="A162" s="14" t="s">
        <v>245</v>
      </c>
      <c r="B162" s="91" t="s">
        <v>246</v>
      </c>
      <c r="C162" s="91"/>
      <c r="D162" s="91"/>
      <c r="E162" s="15"/>
    </row>
    <row r="163" spans="1:15" s="16" customFormat="1" ht="36.75" customHeight="1">
      <c r="A163" s="14" t="s">
        <v>247</v>
      </c>
      <c r="B163" s="41" t="s">
        <v>248</v>
      </c>
      <c r="C163" s="13" t="s">
        <v>60</v>
      </c>
      <c r="D163" s="19">
        <f>100*1.1</f>
        <v>110.00000000000001</v>
      </c>
      <c r="E163" s="15"/>
    </row>
    <row r="164" spans="1:15" s="16" customFormat="1" ht="37.5" customHeight="1">
      <c r="A164" s="14" t="s">
        <v>249</v>
      </c>
      <c r="B164" s="41" t="s">
        <v>250</v>
      </c>
      <c r="C164" s="13" t="s">
        <v>60</v>
      </c>
      <c r="D164" s="19">
        <f>50*1.1</f>
        <v>55.000000000000007</v>
      </c>
      <c r="E164" s="15"/>
    </row>
    <row r="165" spans="1:15" s="16" customFormat="1" ht="30" customHeight="1">
      <c r="A165" s="42">
        <v>42</v>
      </c>
      <c r="B165" s="43" t="s">
        <v>251</v>
      </c>
      <c r="C165" s="13" t="s">
        <v>252</v>
      </c>
      <c r="D165" s="19">
        <f>500*1.1</f>
        <v>550</v>
      </c>
      <c r="E165" s="15"/>
    </row>
    <row r="166" spans="1:15" s="16" customFormat="1" ht="30" customHeight="1">
      <c r="A166" s="42">
        <v>43</v>
      </c>
      <c r="B166" s="33" t="s">
        <v>253</v>
      </c>
      <c r="C166" s="13" t="s">
        <v>254</v>
      </c>
      <c r="D166" s="19">
        <f>100*1.1</f>
        <v>110.00000000000001</v>
      </c>
      <c r="E166" s="15"/>
    </row>
    <row r="167" spans="1:15" s="16" customFormat="1" ht="30" customHeight="1">
      <c r="A167" s="14" t="s">
        <v>255</v>
      </c>
      <c r="B167" s="41" t="s">
        <v>256</v>
      </c>
      <c r="C167" s="13" t="s">
        <v>257</v>
      </c>
      <c r="D167" s="19">
        <f>150*1.1</f>
        <v>165</v>
      </c>
      <c r="E167" s="15"/>
    </row>
    <row r="168" spans="1:15" s="16" customFormat="1" ht="30" customHeight="1">
      <c r="A168" s="14" t="s">
        <v>258</v>
      </c>
      <c r="B168" s="31" t="s">
        <v>259</v>
      </c>
      <c r="C168" s="44"/>
      <c r="D168" s="19" t="s">
        <v>510</v>
      </c>
      <c r="E168" s="15"/>
    </row>
    <row r="169" spans="1:15" s="16" customFormat="1" ht="30" customHeight="1">
      <c r="A169" s="14" t="s">
        <v>260</v>
      </c>
      <c r="B169" s="31" t="s">
        <v>261</v>
      </c>
      <c r="C169" s="32" t="s">
        <v>262</v>
      </c>
      <c r="D169" s="19">
        <f>300*1.1</f>
        <v>330</v>
      </c>
      <c r="E169" s="15"/>
    </row>
    <row r="170" spans="1:15" s="39" customFormat="1" ht="30" customHeight="1">
      <c r="A170" s="93" t="s">
        <v>263</v>
      </c>
      <c r="B170" s="93"/>
      <c r="C170" s="93"/>
      <c r="D170" s="93"/>
    </row>
    <row r="171" spans="1:15" s="2" customFormat="1" ht="30" customHeight="1">
      <c r="A171" s="14" t="s">
        <v>5</v>
      </c>
      <c r="B171" s="33" t="s">
        <v>264</v>
      </c>
      <c r="C171" s="79" t="s">
        <v>265</v>
      </c>
      <c r="D171" s="9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s="2" customFormat="1" ht="30" customHeight="1">
      <c r="A172" s="14"/>
      <c r="B172" s="23" t="s">
        <v>266</v>
      </c>
      <c r="C172" s="79"/>
      <c r="D172" s="19">
        <f>50*1.1</f>
        <v>55.000000000000007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s="2" customFormat="1" ht="30" customHeight="1">
      <c r="A173" s="14"/>
      <c r="B173" s="23" t="s">
        <v>267</v>
      </c>
      <c r="C173" s="79"/>
      <c r="D173" s="19">
        <f>60*1.1</f>
        <v>66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s="2" customFormat="1" ht="30" customHeight="1">
      <c r="A174" s="14" t="s">
        <v>24</v>
      </c>
      <c r="B174" s="33" t="s">
        <v>268</v>
      </c>
      <c r="C174" s="13" t="s">
        <v>75</v>
      </c>
      <c r="D174" s="19">
        <f>100*1.1</f>
        <v>110.00000000000001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s="2" customFormat="1" ht="30" customHeight="1">
      <c r="A175" s="14" t="s">
        <v>30</v>
      </c>
      <c r="B175" s="33" t="s">
        <v>269</v>
      </c>
      <c r="C175" s="13" t="s">
        <v>270</v>
      </c>
      <c r="D175" s="19">
        <f>500*1.1</f>
        <v>550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s="2" customFormat="1" ht="30" customHeight="1">
      <c r="A176" s="14" t="s">
        <v>37</v>
      </c>
      <c r="B176" s="33" t="s">
        <v>271</v>
      </c>
      <c r="C176" s="79" t="s">
        <v>272</v>
      </c>
      <c r="D176" s="19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4" ht="30" customHeight="1">
      <c r="A177" s="14"/>
      <c r="B177" s="23" t="s">
        <v>273</v>
      </c>
      <c r="C177" s="79"/>
      <c r="D177" s="19">
        <f>200*1.1</f>
        <v>220.00000000000003</v>
      </c>
    </row>
    <row r="178" spans="1:4" ht="30" customHeight="1">
      <c r="A178" s="14"/>
      <c r="B178" s="23" t="s">
        <v>274</v>
      </c>
      <c r="C178" s="79"/>
      <c r="D178" s="19">
        <f>250*1.1</f>
        <v>275</v>
      </c>
    </row>
    <row r="179" spans="1:4" ht="30" customHeight="1">
      <c r="A179" s="14" t="s">
        <v>39</v>
      </c>
      <c r="B179" s="33" t="s">
        <v>275</v>
      </c>
      <c r="C179" s="13" t="s">
        <v>276</v>
      </c>
      <c r="D179" s="19">
        <f>700*1.1</f>
        <v>770.00000000000011</v>
      </c>
    </row>
    <row r="180" spans="1:4" ht="30" customHeight="1">
      <c r="A180" s="14" t="s">
        <v>41</v>
      </c>
      <c r="B180" s="33" t="s">
        <v>277</v>
      </c>
      <c r="C180" s="79" t="s">
        <v>278</v>
      </c>
      <c r="D180" s="19"/>
    </row>
    <row r="181" spans="1:4" ht="30" customHeight="1">
      <c r="A181" s="14"/>
      <c r="B181" s="23" t="s">
        <v>279</v>
      </c>
      <c r="C181" s="79"/>
      <c r="D181" s="19">
        <f>100*1.1</f>
        <v>110.00000000000001</v>
      </c>
    </row>
    <row r="182" spans="1:4" ht="30" customHeight="1">
      <c r="A182" s="14"/>
      <c r="B182" s="23" t="s">
        <v>280</v>
      </c>
      <c r="C182" s="79"/>
      <c r="D182" s="19">
        <f>150*1.1</f>
        <v>165</v>
      </c>
    </row>
    <row r="183" spans="1:4" ht="30" customHeight="1">
      <c r="A183" s="14" t="s">
        <v>43</v>
      </c>
      <c r="B183" s="33" t="s">
        <v>281</v>
      </c>
      <c r="C183" s="13" t="s">
        <v>282</v>
      </c>
      <c r="D183" s="19">
        <f>100*1.1</f>
        <v>110.00000000000001</v>
      </c>
    </row>
    <row r="184" spans="1:4" ht="30" customHeight="1">
      <c r="A184" s="14" t="s">
        <v>46</v>
      </c>
      <c r="B184" s="45" t="s">
        <v>283</v>
      </c>
      <c r="C184" s="32" t="s">
        <v>284</v>
      </c>
      <c r="D184" s="19">
        <f>200*1.1</f>
        <v>220.00000000000003</v>
      </c>
    </row>
    <row r="185" spans="1:4" ht="30" customHeight="1">
      <c r="A185" s="14" t="s">
        <v>57</v>
      </c>
      <c r="B185" s="46" t="s">
        <v>285</v>
      </c>
      <c r="C185" s="47" t="s">
        <v>284</v>
      </c>
      <c r="D185" s="19">
        <f>50*1.1</f>
        <v>55.000000000000007</v>
      </c>
    </row>
    <row r="186" spans="1:4" ht="30" customHeight="1">
      <c r="A186" s="14" t="s">
        <v>286</v>
      </c>
      <c r="B186" s="46" t="s">
        <v>287</v>
      </c>
      <c r="C186" s="47" t="s">
        <v>284</v>
      </c>
      <c r="D186" s="19">
        <f>50*1.1</f>
        <v>55.000000000000007</v>
      </c>
    </row>
    <row r="187" spans="1:4" ht="30" customHeight="1">
      <c r="A187" s="14" t="s">
        <v>288</v>
      </c>
      <c r="B187" s="46" t="s">
        <v>289</v>
      </c>
      <c r="C187" s="47" t="s">
        <v>282</v>
      </c>
      <c r="D187" s="19">
        <f>100*1.1</f>
        <v>110.00000000000001</v>
      </c>
    </row>
    <row r="188" spans="1:4" ht="30" customHeight="1">
      <c r="A188" s="14" t="s">
        <v>67</v>
      </c>
      <c r="B188" s="46" t="s">
        <v>290</v>
      </c>
      <c r="C188" s="47" t="s">
        <v>282</v>
      </c>
      <c r="D188" s="19">
        <f>100*1.1</f>
        <v>110.00000000000001</v>
      </c>
    </row>
    <row r="189" spans="1:4" ht="30" customHeight="1">
      <c r="A189" s="14" t="s">
        <v>73</v>
      </c>
      <c r="B189" s="46" t="s">
        <v>291</v>
      </c>
      <c r="C189" s="47" t="s">
        <v>282</v>
      </c>
      <c r="D189" s="19">
        <f>100*1.1</f>
        <v>110.00000000000001</v>
      </c>
    </row>
    <row r="190" spans="1:4" ht="30" customHeight="1">
      <c r="A190" s="14" t="s">
        <v>76</v>
      </c>
      <c r="B190" s="46" t="s">
        <v>292</v>
      </c>
      <c r="C190" s="47" t="s">
        <v>282</v>
      </c>
      <c r="D190" s="19">
        <f>150*1.1</f>
        <v>165</v>
      </c>
    </row>
    <row r="191" spans="1:4" ht="30" customHeight="1">
      <c r="A191" s="14" t="s">
        <v>105</v>
      </c>
      <c r="B191" s="46" t="s">
        <v>293</v>
      </c>
      <c r="C191" s="47" t="s">
        <v>282</v>
      </c>
      <c r="D191" s="19">
        <f>200*1.1</f>
        <v>220.00000000000003</v>
      </c>
    </row>
    <row r="192" spans="1:4" ht="30" customHeight="1">
      <c r="A192" s="14" t="s">
        <v>110</v>
      </c>
      <c r="B192" s="46" t="s">
        <v>294</v>
      </c>
      <c r="C192" s="47" t="s">
        <v>282</v>
      </c>
      <c r="D192" s="19">
        <f>350*1.1</f>
        <v>385.00000000000006</v>
      </c>
    </row>
    <row r="193" spans="1:4" ht="30" customHeight="1">
      <c r="A193" s="14" t="s">
        <v>126</v>
      </c>
      <c r="B193" s="46" t="s">
        <v>295</v>
      </c>
      <c r="C193" s="47" t="s">
        <v>282</v>
      </c>
      <c r="D193" s="19">
        <f>200*1.1</f>
        <v>220.00000000000003</v>
      </c>
    </row>
    <row r="194" spans="1:4" ht="30" customHeight="1">
      <c r="A194" s="14" t="s">
        <v>130</v>
      </c>
      <c r="B194" s="46" t="s">
        <v>296</v>
      </c>
      <c r="C194" s="47" t="s">
        <v>282</v>
      </c>
      <c r="D194" s="19">
        <f>30*1.1</f>
        <v>33</v>
      </c>
    </row>
    <row r="195" spans="1:4" ht="30" customHeight="1">
      <c r="A195" s="14" t="s">
        <v>133</v>
      </c>
      <c r="B195" s="46" t="s">
        <v>297</v>
      </c>
      <c r="C195" s="47" t="s">
        <v>282</v>
      </c>
      <c r="D195" s="19">
        <f>300*1.1</f>
        <v>330</v>
      </c>
    </row>
    <row r="196" spans="1:4" ht="30" customHeight="1">
      <c r="A196" s="14" t="s">
        <v>135</v>
      </c>
      <c r="B196" s="46" t="s">
        <v>298</v>
      </c>
      <c r="C196" s="47" t="s">
        <v>282</v>
      </c>
      <c r="D196" s="19">
        <f>300*1.1</f>
        <v>330</v>
      </c>
    </row>
    <row r="197" spans="1:4" ht="30" customHeight="1">
      <c r="A197" s="14" t="s">
        <v>138</v>
      </c>
      <c r="B197" s="46" t="s">
        <v>299</v>
      </c>
      <c r="C197" s="47" t="s">
        <v>282</v>
      </c>
      <c r="D197" s="19">
        <f>370*1.1</f>
        <v>407.00000000000006</v>
      </c>
    </row>
    <row r="198" spans="1:4" ht="30" customHeight="1">
      <c r="A198" s="14" t="s">
        <v>144</v>
      </c>
      <c r="B198" s="46" t="s">
        <v>300</v>
      </c>
      <c r="C198" s="47" t="s">
        <v>282</v>
      </c>
      <c r="D198" s="19">
        <f>900*1.1</f>
        <v>990.00000000000011</v>
      </c>
    </row>
    <row r="199" spans="1:4" ht="30" customHeight="1">
      <c r="A199" s="14" t="s">
        <v>175</v>
      </c>
      <c r="B199" s="46" t="s">
        <v>301</v>
      </c>
      <c r="C199" s="47" t="s">
        <v>282</v>
      </c>
      <c r="D199" s="19">
        <f>390*1.1</f>
        <v>429.00000000000006</v>
      </c>
    </row>
    <row r="200" spans="1:4" ht="30" customHeight="1">
      <c r="A200" s="14" t="s">
        <v>180</v>
      </c>
      <c r="B200" s="46" t="s">
        <v>302</v>
      </c>
      <c r="C200" s="47" t="s">
        <v>282</v>
      </c>
      <c r="D200" s="19">
        <f>150*1.1</f>
        <v>165</v>
      </c>
    </row>
    <row r="201" spans="1:4" ht="30" customHeight="1">
      <c r="A201" s="14" t="s">
        <v>189</v>
      </c>
      <c r="B201" s="46" t="s">
        <v>303</v>
      </c>
      <c r="C201" s="47" t="s">
        <v>282</v>
      </c>
      <c r="D201" s="19">
        <f>350*1.1</f>
        <v>385.00000000000006</v>
      </c>
    </row>
    <row r="202" spans="1:4" ht="30" customHeight="1">
      <c r="A202" s="14" t="s">
        <v>192</v>
      </c>
      <c r="B202" s="46" t="s">
        <v>304</v>
      </c>
      <c r="C202" s="47" t="s">
        <v>305</v>
      </c>
      <c r="D202" s="19">
        <f>200*1.1</f>
        <v>220.00000000000003</v>
      </c>
    </row>
    <row r="203" spans="1:4" ht="30" customHeight="1">
      <c r="A203" s="14" t="s">
        <v>196</v>
      </c>
      <c r="B203" s="46" t="s">
        <v>306</v>
      </c>
      <c r="C203" s="47" t="s">
        <v>282</v>
      </c>
      <c r="D203" s="19">
        <f>100*1.1</f>
        <v>110.00000000000001</v>
      </c>
    </row>
    <row r="204" spans="1:4" ht="30" customHeight="1">
      <c r="A204" s="14" t="s">
        <v>199</v>
      </c>
      <c r="B204" s="46" t="s">
        <v>307</v>
      </c>
      <c r="C204" s="47" t="s">
        <v>282</v>
      </c>
      <c r="D204" s="19">
        <f>15*1.1</f>
        <v>16.5</v>
      </c>
    </row>
    <row r="205" spans="1:4" ht="30" customHeight="1">
      <c r="A205" s="14" t="s">
        <v>201</v>
      </c>
      <c r="B205" s="46" t="s">
        <v>308</v>
      </c>
      <c r="C205" s="47" t="s">
        <v>282</v>
      </c>
      <c r="D205" s="19">
        <f>650*1.1</f>
        <v>715.00000000000011</v>
      </c>
    </row>
    <row r="206" spans="1:4" ht="30" customHeight="1">
      <c r="A206" s="14" t="s">
        <v>203</v>
      </c>
      <c r="B206" s="48" t="s">
        <v>309</v>
      </c>
      <c r="C206" s="10" t="s">
        <v>310</v>
      </c>
      <c r="D206" s="19">
        <f>100*1.1</f>
        <v>110.00000000000001</v>
      </c>
    </row>
    <row r="207" spans="1:4" ht="30" customHeight="1">
      <c r="A207" s="14" t="s">
        <v>205</v>
      </c>
      <c r="B207" s="48" t="s">
        <v>311</v>
      </c>
      <c r="C207" s="47" t="s">
        <v>284</v>
      </c>
      <c r="D207" s="19">
        <f>40*1.1</f>
        <v>44</v>
      </c>
    </row>
    <row r="208" spans="1:4" ht="30" customHeight="1">
      <c r="A208" s="14" t="s">
        <v>210</v>
      </c>
      <c r="B208" s="46" t="s">
        <v>312</v>
      </c>
      <c r="C208" s="47" t="s">
        <v>284</v>
      </c>
      <c r="D208" s="19">
        <f>70*1.1</f>
        <v>77</v>
      </c>
    </row>
    <row r="209" spans="1:4" ht="30" customHeight="1">
      <c r="A209" s="14" t="s">
        <v>214</v>
      </c>
      <c r="B209" s="46" t="s">
        <v>313</v>
      </c>
      <c r="C209" s="47" t="s">
        <v>284</v>
      </c>
      <c r="D209" s="19">
        <f>20*1.1</f>
        <v>22</v>
      </c>
    </row>
    <row r="210" spans="1:4" ht="30" customHeight="1">
      <c r="A210" s="14" t="s">
        <v>216</v>
      </c>
      <c r="B210" s="46" t="s">
        <v>314</v>
      </c>
      <c r="C210" s="47" t="s">
        <v>284</v>
      </c>
      <c r="D210" s="19">
        <f>80*1.1</f>
        <v>88</v>
      </c>
    </row>
    <row r="211" spans="1:4" ht="30" customHeight="1">
      <c r="A211" s="14" t="s">
        <v>219</v>
      </c>
      <c r="B211" s="46" t="s">
        <v>315</v>
      </c>
      <c r="C211" s="47" t="s">
        <v>284</v>
      </c>
      <c r="D211" s="19">
        <f>40*1.1</f>
        <v>44</v>
      </c>
    </row>
    <row r="212" spans="1:4" ht="30" customHeight="1">
      <c r="A212" s="14" t="s">
        <v>221</v>
      </c>
      <c r="B212" s="33" t="s">
        <v>316</v>
      </c>
      <c r="C212" s="47" t="s">
        <v>282</v>
      </c>
      <c r="D212" s="19">
        <f>30*1.1</f>
        <v>33</v>
      </c>
    </row>
    <row r="213" spans="1:4" ht="30" customHeight="1">
      <c r="A213" s="14" t="s">
        <v>224</v>
      </c>
      <c r="B213" s="33" t="s">
        <v>317</v>
      </c>
      <c r="C213" s="47" t="s">
        <v>282</v>
      </c>
      <c r="D213" s="19">
        <f>651*1.1-0.1</f>
        <v>716</v>
      </c>
    </row>
    <row r="214" spans="1:4" ht="30" customHeight="1">
      <c r="A214" s="14" t="s">
        <v>226</v>
      </c>
      <c r="B214" s="33" t="s">
        <v>318</v>
      </c>
      <c r="C214" s="49" t="s">
        <v>319</v>
      </c>
      <c r="D214" s="19">
        <f>58*1.1+0.2</f>
        <v>64</v>
      </c>
    </row>
    <row r="215" spans="1:4" ht="30" customHeight="1">
      <c r="A215" s="14" t="s">
        <v>231</v>
      </c>
      <c r="B215" s="33" t="s">
        <v>320</v>
      </c>
      <c r="C215" s="49" t="s">
        <v>319</v>
      </c>
      <c r="D215" s="19">
        <f>49*1.1+0.1</f>
        <v>54.000000000000007</v>
      </c>
    </row>
    <row r="216" spans="1:4" ht="30" customHeight="1">
      <c r="A216" s="8" t="s">
        <v>235</v>
      </c>
      <c r="B216" s="33" t="s">
        <v>321</v>
      </c>
      <c r="C216" s="49" t="s">
        <v>322</v>
      </c>
      <c r="D216" s="19">
        <f>56*1.1+0.4</f>
        <v>62.000000000000007</v>
      </c>
    </row>
    <row r="217" spans="1:4" ht="30" customHeight="1">
      <c r="A217" s="8" t="s">
        <v>245</v>
      </c>
      <c r="B217" s="33" t="s">
        <v>323</v>
      </c>
      <c r="C217" s="47" t="s">
        <v>282</v>
      </c>
      <c r="D217" s="19">
        <f>254*1.1+0.6</f>
        <v>280.00000000000006</v>
      </c>
    </row>
    <row r="218" spans="1:4" ht="30" customHeight="1">
      <c r="A218" s="8" t="s">
        <v>324</v>
      </c>
      <c r="B218" s="33" t="s">
        <v>325</v>
      </c>
      <c r="C218" s="49" t="s">
        <v>282</v>
      </c>
      <c r="D218" s="19">
        <f>180*1.1</f>
        <v>198.00000000000003</v>
      </c>
    </row>
    <row r="219" spans="1:4" ht="30" customHeight="1">
      <c r="A219" s="8" t="s">
        <v>326</v>
      </c>
      <c r="B219" s="33" t="s">
        <v>327</v>
      </c>
      <c r="C219" s="49" t="s">
        <v>282</v>
      </c>
      <c r="D219" s="19">
        <f>193*1.1-0.3</f>
        <v>212</v>
      </c>
    </row>
    <row r="220" spans="1:4" ht="30" customHeight="1">
      <c r="A220" s="8" t="s">
        <v>255</v>
      </c>
      <c r="B220" s="33" t="s">
        <v>328</v>
      </c>
      <c r="C220" s="90" t="s">
        <v>284</v>
      </c>
      <c r="D220" s="19"/>
    </row>
    <row r="221" spans="1:4" ht="30" customHeight="1">
      <c r="A221" s="8"/>
      <c r="B221" s="23" t="s">
        <v>329</v>
      </c>
      <c r="C221" s="90"/>
      <c r="D221" s="19">
        <f>6*1.1</f>
        <v>6.6000000000000005</v>
      </c>
    </row>
    <row r="222" spans="1:4" ht="30" customHeight="1">
      <c r="A222" s="8"/>
      <c r="B222" s="23" t="s">
        <v>330</v>
      </c>
      <c r="C222" s="90"/>
      <c r="D222" s="19">
        <f>6*1.1</f>
        <v>6.6000000000000005</v>
      </c>
    </row>
    <row r="223" spans="1:4" ht="30" customHeight="1">
      <c r="A223" s="8"/>
      <c r="B223" s="23" t="s">
        <v>331</v>
      </c>
      <c r="C223" s="90"/>
      <c r="D223" s="19">
        <f>31*1.1+0.9</f>
        <v>35</v>
      </c>
    </row>
    <row r="224" spans="1:4" ht="30" customHeight="1">
      <c r="A224" s="8"/>
      <c r="B224" s="23" t="s">
        <v>332</v>
      </c>
      <c r="C224" s="90"/>
      <c r="D224" s="19">
        <f>35*1.1</f>
        <v>38.5</v>
      </c>
    </row>
    <row r="225" spans="1:4" ht="30" customHeight="1">
      <c r="A225" s="8"/>
      <c r="B225" s="23" t="s">
        <v>333</v>
      </c>
      <c r="C225" s="90"/>
      <c r="D225" s="19">
        <f>41*1.1+0.9</f>
        <v>46</v>
      </c>
    </row>
    <row r="226" spans="1:4" ht="30" customHeight="1">
      <c r="A226" s="8" t="s">
        <v>258</v>
      </c>
      <c r="B226" s="33" t="s">
        <v>334</v>
      </c>
      <c r="C226" s="92"/>
      <c r="D226" s="92"/>
    </row>
    <row r="227" spans="1:4" ht="30" customHeight="1">
      <c r="A227" s="8"/>
      <c r="B227" s="23" t="s">
        <v>335</v>
      </c>
      <c r="C227" s="49" t="s">
        <v>284</v>
      </c>
      <c r="D227" s="19">
        <f>40*1.1</f>
        <v>44</v>
      </c>
    </row>
    <row r="228" spans="1:4" ht="30" customHeight="1">
      <c r="A228" s="8"/>
      <c r="B228" s="23" t="s">
        <v>336</v>
      </c>
      <c r="C228" s="49" t="s">
        <v>284</v>
      </c>
      <c r="D228" s="19">
        <f>50*1.1</f>
        <v>55.000000000000007</v>
      </c>
    </row>
    <row r="229" spans="1:4" ht="30" customHeight="1">
      <c r="A229" s="8" t="s">
        <v>260</v>
      </c>
      <c r="B229" s="33" t="s">
        <v>337</v>
      </c>
      <c r="C229" s="47" t="s">
        <v>282</v>
      </c>
      <c r="D229" s="19">
        <f>271*1.1-0.1</f>
        <v>298</v>
      </c>
    </row>
    <row r="230" spans="1:4" ht="30" customHeight="1">
      <c r="A230" s="8" t="s">
        <v>338</v>
      </c>
      <c r="B230" s="33" t="s">
        <v>339</v>
      </c>
      <c r="C230" s="47" t="s">
        <v>282</v>
      </c>
      <c r="D230" s="24">
        <f>1085*1.1+1.5</f>
        <v>1195</v>
      </c>
    </row>
    <row r="231" spans="1:4" ht="30" customHeight="1">
      <c r="A231" s="8" t="s">
        <v>340</v>
      </c>
      <c r="B231" s="33" t="s">
        <v>341</v>
      </c>
      <c r="C231" s="90" t="s">
        <v>282</v>
      </c>
      <c r="D231" s="19"/>
    </row>
    <row r="232" spans="1:4" ht="30" customHeight="1">
      <c r="A232" s="8"/>
      <c r="B232" s="23" t="s">
        <v>342</v>
      </c>
      <c r="C232" s="90"/>
      <c r="D232" s="19">
        <f>25*1.1+0.5</f>
        <v>28.000000000000004</v>
      </c>
    </row>
    <row r="233" spans="1:4" ht="30" customHeight="1">
      <c r="A233" s="8"/>
      <c r="B233" s="23" t="s">
        <v>335</v>
      </c>
      <c r="C233" s="90"/>
      <c r="D233" s="19">
        <f>30*1.1</f>
        <v>33</v>
      </c>
    </row>
    <row r="234" spans="1:4" ht="30" customHeight="1">
      <c r="A234" s="8" t="s">
        <v>343</v>
      </c>
      <c r="B234" s="33" t="s">
        <v>344</v>
      </c>
      <c r="C234" s="49" t="s">
        <v>345</v>
      </c>
      <c r="D234" s="19">
        <f>78*1.1-0.8</f>
        <v>85.000000000000014</v>
      </c>
    </row>
    <row r="235" spans="1:4" ht="30" customHeight="1">
      <c r="A235" s="8" t="s">
        <v>346</v>
      </c>
      <c r="B235" s="33" t="s">
        <v>347</v>
      </c>
      <c r="C235" s="49" t="s">
        <v>282</v>
      </c>
      <c r="D235" s="19">
        <f>631*1.1+0.9</f>
        <v>695</v>
      </c>
    </row>
    <row r="236" spans="1:4" ht="30" customHeight="1">
      <c r="A236" s="8" t="s">
        <v>348</v>
      </c>
      <c r="B236" s="33" t="s">
        <v>349</v>
      </c>
      <c r="C236" s="49" t="s">
        <v>350</v>
      </c>
      <c r="D236" s="19">
        <f>135*1.1</f>
        <v>148.5</v>
      </c>
    </row>
    <row r="237" spans="1:4" ht="30" customHeight="1">
      <c r="A237" s="8" t="s">
        <v>351</v>
      </c>
      <c r="B237" s="33" t="s">
        <v>352</v>
      </c>
      <c r="C237" s="50" t="s">
        <v>353</v>
      </c>
      <c r="D237" s="19">
        <f>90*1.1</f>
        <v>99.000000000000014</v>
      </c>
    </row>
    <row r="238" spans="1:4" ht="30" customHeight="1">
      <c r="A238" s="8" t="s">
        <v>354</v>
      </c>
      <c r="B238" s="33" t="s">
        <v>355</v>
      </c>
      <c r="C238" s="47" t="s">
        <v>282</v>
      </c>
      <c r="D238" s="19">
        <f>150*1.1</f>
        <v>165</v>
      </c>
    </row>
    <row r="239" spans="1:4" ht="30" customHeight="1">
      <c r="A239" s="8" t="s">
        <v>356</v>
      </c>
      <c r="B239" s="33" t="s">
        <v>357</v>
      </c>
      <c r="C239" s="47" t="s">
        <v>282</v>
      </c>
      <c r="D239" s="19">
        <f>150*1.1</f>
        <v>165</v>
      </c>
    </row>
    <row r="240" spans="1:4" ht="44.25" customHeight="1">
      <c r="A240" s="14" t="s">
        <v>358</v>
      </c>
      <c r="B240" s="26" t="s">
        <v>506</v>
      </c>
      <c r="C240" s="26"/>
      <c r="D240" s="19">
        <f>1000*1.1</f>
        <v>1100</v>
      </c>
    </row>
    <row r="241" spans="1:4" ht="30" customHeight="1">
      <c r="A241" s="14" t="s">
        <v>359</v>
      </c>
      <c r="B241" s="26" t="s">
        <v>361</v>
      </c>
      <c r="C241" s="26"/>
      <c r="D241" s="19">
        <f>50*1.1</f>
        <v>55.000000000000007</v>
      </c>
    </row>
    <row r="242" spans="1:4" ht="36.75" customHeight="1">
      <c r="A242" s="14" t="s">
        <v>360</v>
      </c>
      <c r="B242" s="26" t="s">
        <v>362</v>
      </c>
      <c r="C242" s="26"/>
      <c r="D242" s="19">
        <f>500*1.1</f>
        <v>550</v>
      </c>
    </row>
    <row r="243" spans="1:4" s="51" customFormat="1" ht="42.75" customHeight="1">
      <c r="A243" s="96" t="s">
        <v>363</v>
      </c>
      <c r="B243" s="96"/>
      <c r="C243" s="96"/>
      <c r="D243" s="96"/>
    </row>
    <row r="244" spans="1:4" s="55" customFormat="1" ht="30" customHeight="1">
      <c r="A244" s="52">
        <v>1</v>
      </c>
      <c r="B244" s="53" t="s">
        <v>364</v>
      </c>
      <c r="C244" s="54" t="s">
        <v>365</v>
      </c>
      <c r="D244" s="19">
        <f>362*1.1+1.8</f>
        <v>400.00000000000006</v>
      </c>
    </row>
    <row r="245" spans="1:4" s="55" customFormat="1" ht="30" customHeight="1">
      <c r="A245" s="52">
        <v>2</v>
      </c>
      <c r="B245" s="53" t="s">
        <v>366</v>
      </c>
      <c r="C245" s="54" t="s">
        <v>365</v>
      </c>
      <c r="D245" s="19">
        <f>50*1.1</f>
        <v>55.000000000000007</v>
      </c>
    </row>
    <row r="246" spans="1:4" s="55" customFormat="1" ht="30" customHeight="1">
      <c r="A246" s="52">
        <v>3</v>
      </c>
      <c r="B246" s="53" t="s">
        <v>367</v>
      </c>
      <c r="C246" s="54" t="s">
        <v>365</v>
      </c>
      <c r="D246" s="19">
        <f>517*1.1+1.3</f>
        <v>570</v>
      </c>
    </row>
    <row r="247" spans="1:4" s="55" customFormat="1" ht="30" customHeight="1">
      <c r="A247" s="52">
        <v>4</v>
      </c>
      <c r="B247" s="53" t="s">
        <v>368</v>
      </c>
      <c r="C247" s="54" t="s">
        <v>365</v>
      </c>
      <c r="D247" s="19">
        <f>50*1.1</f>
        <v>55.000000000000007</v>
      </c>
    </row>
    <row r="248" spans="1:4" s="55" customFormat="1" ht="30" customHeight="1">
      <c r="A248" s="52">
        <v>5</v>
      </c>
      <c r="B248" s="53" t="s">
        <v>369</v>
      </c>
      <c r="C248" s="54" t="s">
        <v>365</v>
      </c>
      <c r="D248" s="19">
        <f>60*1.1</f>
        <v>66</v>
      </c>
    </row>
    <row r="249" spans="1:4" s="55" customFormat="1" ht="30" customHeight="1">
      <c r="A249" s="52">
        <v>6</v>
      </c>
      <c r="B249" s="53" t="s">
        <v>370</v>
      </c>
      <c r="C249" s="54" t="s">
        <v>365</v>
      </c>
      <c r="D249" s="19">
        <f>98*1.1+0.2</f>
        <v>108.00000000000001</v>
      </c>
    </row>
    <row r="250" spans="1:4" s="55" customFormat="1" ht="30" customHeight="1">
      <c r="A250" s="52">
        <v>7</v>
      </c>
      <c r="B250" s="53" t="s">
        <v>371</v>
      </c>
      <c r="C250" s="54" t="s">
        <v>365</v>
      </c>
      <c r="D250" s="19">
        <f>68*1.1+0.2</f>
        <v>75.000000000000014</v>
      </c>
    </row>
    <row r="251" spans="1:4" s="55" customFormat="1" ht="30" customHeight="1">
      <c r="A251" s="52">
        <v>8</v>
      </c>
      <c r="B251" s="53" t="s">
        <v>372</v>
      </c>
      <c r="C251" s="54" t="s">
        <v>365</v>
      </c>
      <c r="D251" s="19">
        <f>129*1.1+0.1</f>
        <v>142</v>
      </c>
    </row>
    <row r="252" spans="1:4" s="55" customFormat="1" ht="30" customHeight="1">
      <c r="A252" s="52">
        <v>9</v>
      </c>
      <c r="B252" s="53" t="s">
        <v>373</v>
      </c>
      <c r="C252" s="54" t="s">
        <v>365</v>
      </c>
      <c r="D252" s="19">
        <f>83*1.1+0.7</f>
        <v>92.000000000000014</v>
      </c>
    </row>
    <row r="253" spans="1:4" s="55" customFormat="1" ht="30" customHeight="1">
      <c r="A253" s="52">
        <v>10</v>
      </c>
      <c r="B253" s="53" t="s">
        <v>374</v>
      </c>
      <c r="C253" s="54" t="s">
        <v>365</v>
      </c>
      <c r="D253" s="19">
        <f>84*1.1+0.6</f>
        <v>93</v>
      </c>
    </row>
    <row r="254" spans="1:4" s="55" customFormat="1" ht="30" customHeight="1">
      <c r="A254" s="52">
        <v>11</v>
      </c>
      <c r="B254" s="53" t="s">
        <v>375</v>
      </c>
      <c r="C254" s="54" t="s">
        <v>365</v>
      </c>
      <c r="D254" s="19">
        <f>45*1.1+0.5</f>
        <v>50.000000000000007</v>
      </c>
    </row>
    <row r="255" spans="1:4" s="55" customFormat="1" ht="30" customHeight="1">
      <c r="A255" s="52">
        <v>12</v>
      </c>
      <c r="B255" s="53" t="s">
        <v>376</v>
      </c>
      <c r="C255" s="54" t="s">
        <v>365</v>
      </c>
      <c r="D255" s="19">
        <f>407*1.1+2.3</f>
        <v>450.00000000000006</v>
      </c>
    </row>
    <row r="256" spans="1:4" s="55" customFormat="1" ht="30" customHeight="1">
      <c r="A256" s="52">
        <v>13</v>
      </c>
      <c r="B256" s="53" t="s">
        <v>377</v>
      </c>
      <c r="C256" s="54" t="s">
        <v>365</v>
      </c>
      <c r="D256" s="19">
        <f>682*1.1-0.2</f>
        <v>750</v>
      </c>
    </row>
    <row r="257" spans="1:4" s="55" customFormat="1" ht="30" customHeight="1">
      <c r="A257" s="52">
        <v>14</v>
      </c>
      <c r="B257" s="53" t="s">
        <v>378</v>
      </c>
      <c r="C257" s="54" t="s">
        <v>365</v>
      </c>
      <c r="D257" s="19">
        <f>61*1.1-0.1</f>
        <v>67.000000000000014</v>
      </c>
    </row>
    <row r="258" spans="1:4" s="55" customFormat="1" ht="30" customHeight="1">
      <c r="A258" s="52">
        <v>15</v>
      </c>
      <c r="B258" s="53" t="s">
        <v>379</v>
      </c>
      <c r="C258" s="54" t="s">
        <v>365</v>
      </c>
      <c r="D258" s="19">
        <f>101*1.1-0.1</f>
        <v>111.00000000000001</v>
      </c>
    </row>
    <row r="259" spans="1:4" s="55" customFormat="1" ht="30" customHeight="1">
      <c r="A259" s="52">
        <v>16</v>
      </c>
      <c r="B259" s="53" t="s">
        <v>380</v>
      </c>
      <c r="C259" s="54" t="s">
        <v>365</v>
      </c>
      <c r="D259" s="19">
        <f>85*1.1+0.5</f>
        <v>94.000000000000014</v>
      </c>
    </row>
    <row r="260" spans="1:4" s="55" customFormat="1" ht="30" customHeight="1">
      <c r="A260" s="52">
        <v>17</v>
      </c>
      <c r="B260" s="53" t="s">
        <v>381</v>
      </c>
      <c r="C260" s="54" t="s">
        <v>122</v>
      </c>
      <c r="D260" s="19">
        <f>37*1.1-0.7</f>
        <v>40</v>
      </c>
    </row>
    <row r="261" spans="1:4" s="55" customFormat="1" ht="30" customHeight="1">
      <c r="A261" s="52">
        <v>18</v>
      </c>
      <c r="B261" s="53" t="s">
        <v>382</v>
      </c>
      <c r="C261" s="54" t="s">
        <v>122</v>
      </c>
      <c r="D261" s="19">
        <f>13*1.1+0.7</f>
        <v>15</v>
      </c>
    </row>
    <row r="262" spans="1:4" s="55" customFormat="1" ht="30" customHeight="1">
      <c r="A262" s="52">
        <v>19</v>
      </c>
      <c r="B262" s="53" t="s">
        <v>383</v>
      </c>
      <c r="C262" s="54" t="s">
        <v>365</v>
      </c>
      <c r="D262" s="19">
        <f>7*1.1+0.3</f>
        <v>8.0000000000000018</v>
      </c>
    </row>
    <row r="263" spans="1:4" s="55" customFormat="1" ht="30" customHeight="1">
      <c r="A263" s="52">
        <v>20</v>
      </c>
      <c r="B263" s="53" t="s">
        <v>384</v>
      </c>
      <c r="C263" s="54" t="s">
        <v>365</v>
      </c>
      <c r="D263" s="19">
        <f>62*1.1-0.2</f>
        <v>68</v>
      </c>
    </row>
    <row r="264" spans="1:4" s="55" customFormat="1" ht="30" customHeight="1">
      <c r="A264" s="52">
        <v>21</v>
      </c>
      <c r="B264" s="53" t="s">
        <v>385</v>
      </c>
      <c r="C264" s="54" t="s">
        <v>386</v>
      </c>
      <c r="D264" s="19">
        <f>215*1.1+0.5</f>
        <v>237.00000000000003</v>
      </c>
    </row>
    <row r="265" spans="1:4" s="55" customFormat="1" ht="30" customHeight="1">
      <c r="A265" s="52">
        <v>22</v>
      </c>
      <c r="B265" s="53" t="s">
        <v>387</v>
      </c>
      <c r="C265" s="54" t="s">
        <v>388</v>
      </c>
      <c r="D265" s="19">
        <f>207*1.1+0.3</f>
        <v>228.00000000000003</v>
      </c>
    </row>
    <row r="266" spans="1:4" s="55" customFormat="1" ht="30" customHeight="1">
      <c r="A266" s="52">
        <v>23</v>
      </c>
      <c r="B266" s="53" t="s">
        <v>389</v>
      </c>
      <c r="C266" s="54" t="s">
        <v>390</v>
      </c>
      <c r="D266" s="19">
        <f>17*1.1+0.3</f>
        <v>19.000000000000004</v>
      </c>
    </row>
    <row r="267" spans="1:4" s="55" customFormat="1" ht="30" customHeight="1">
      <c r="A267" s="52">
        <v>24</v>
      </c>
      <c r="B267" s="53" t="s">
        <v>391</v>
      </c>
      <c r="C267" s="54" t="s">
        <v>388</v>
      </c>
      <c r="D267" s="19">
        <f>37*1.1+0.3</f>
        <v>41</v>
      </c>
    </row>
    <row r="268" spans="1:4" s="55" customFormat="1" ht="30" customHeight="1">
      <c r="A268" s="52">
        <v>25</v>
      </c>
      <c r="B268" s="53" t="s">
        <v>392</v>
      </c>
      <c r="C268" s="54" t="s">
        <v>393</v>
      </c>
      <c r="D268" s="19">
        <f>132*1.1-0.2</f>
        <v>145.00000000000003</v>
      </c>
    </row>
    <row r="269" spans="1:4" s="55" customFormat="1" ht="30" customHeight="1">
      <c r="A269" s="52">
        <v>26</v>
      </c>
      <c r="B269" s="53" t="s">
        <v>394</v>
      </c>
      <c r="C269" s="54" t="s">
        <v>395</v>
      </c>
      <c r="D269" s="19">
        <f>358*1.1+1.2</f>
        <v>395</v>
      </c>
    </row>
    <row r="270" spans="1:4" s="55" customFormat="1" ht="30" customHeight="1">
      <c r="A270" s="52">
        <v>27</v>
      </c>
      <c r="B270" s="53" t="s">
        <v>396</v>
      </c>
      <c r="C270" s="54" t="s">
        <v>395</v>
      </c>
      <c r="D270" s="19">
        <f>470*1.1</f>
        <v>517</v>
      </c>
    </row>
    <row r="271" spans="1:4" s="55" customFormat="1" ht="30" customHeight="1">
      <c r="A271" s="52">
        <v>28</v>
      </c>
      <c r="B271" s="53" t="s">
        <v>397</v>
      </c>
      <c r="C271" s="54" t="s">
        <v>388</v>
      </c>
      <c r="D271" s="24">
        <f>1155*1.1-0.5</f>
        <v>1270</v>
      </c>
    </row>
    <row r="272" spans="1:4" s="55" customFormat="1" ht="30" customHeight="1">
      <c r="A272" s="52">
        <v>29</v>
      </c>
      <c r="B272" s="53" t="s">
        <v>398</v>
      </c>
      <c r="C272" s="54" t="s">
        <v>388</v>
      </c>
      <c r="D272" s="19">
        <f>319*1.1</f>
        <v>350.90000000000003</v>
      </c>
    </row>
    <row r="273" spans="1:4" s="55" customFormat="1" ht="30" customHeight="1">
      <c r="A273" s="52">
        <v>30</v>
      </c>
      <c r="B273" s="53" t="s">
        <v>399</v>
      </c>
      <c r="C273" s="54" t="s">
        <v>400</v>
      </c>
      <c r="D273" s="19">
        <f>163*1.1+0.7</f>
        <v>180</v>
      </c>
    </row>
    <row r="274" spans="1:4" s="55" customFormat="1" ht="30" customHeight="1">
      <c r="A274" s="52">
        <v>31</v>
      </c>
      <c r="B274" s="53" t="s">
        <v>401</v>
      </c>
      <c r="C274" s="54" t="s">
        <v>402</v>
      </c>
      <c r="D274" s="19">
        <f>401*1.1-0.1</f>
        <v>441</v>
      </c>
    </row>
    <row r="275" spans="1:4" s="55" customFormat="1" ht="30" customHeight="1">
      <c r="A275" s="52">
        <v>32</v>
      </c>
      <c r="B275" s="53" t="s">
        <v>403</v>
      </c>
      <c r="C275" s="54" t="s">
        <v>122</v>
      </c>
      <c r="D275" s="19">
        <f>830*1.1</f>
        <v>913.00000000000011</v>
      </c>
    </row>
    <row r="276" spans="1:4" s="55" customFormat="1" ht="30" customHeight="1">
      <c r="A276" s="52">
        <v>33</v>
      </c>
      <c r="B276" s="53" t="s">
        <v>404</v>
      </c>
      <c r="C276" s="54" t="s">
        <v>402</v>
      </c>
      <c r="D276" s="19">
        <f>670*1.1</f>
        <v>737.00000000000011</v>
      </c>
    </row>
    <row r="277" spans="1:4" s="55" customFormat="1" ht="30" customHeight="1">
      <c r="A277" s="52">
        <v>34</v>
      </c>
      <c r="B277" s="53" t="s">
        <v>405</v>
      </c>
      <c r="C277" s="54" t="s">
        <v>388</v>
      </c>
      <c r="D277" s="19">
        <f>900*1.1</f>
        <v>990.00000000000011</v>
      </c>
    </row>
    <row r="278" spans="1:4" s="55" customFormat="1" ht="30" customHeight="1">
      <c r="A278" s="52">
        <v>35</v>
      </c>
      <c r="B278" s="53" t="s">
        <v>406</v>
      </c>
      <c r="C278" s="54" t="s">
        <v>407</v>
      </c>
      <c r="D278" s="19"/>
    </row>
    <row r="279" spans="1:4" s="55" customFormat="1" ht="30" customHeight="1">
      <c r="A279" s="52" t="s">
        <v>408</v>
      </c>
      <c r="B279" s="56" t="s">
        <v>409</v>
      </c>
      <c r="C279" s="57"/>
      <c r="D279" s="19"/>
    </row>
    <row r="280" spans="1:4" s="55" customFormat="1" ht="30" customHeight="1">
      <c r="A280" s="52" t="s">
        <v>410</v>
      </c>
      <c r="B280" s="58" t="s">
        <v>411</v>
      </c>
      <c r="C280" s="54" t="s">
        <v>122</v>
      </c>
      <c r="D280" s="19">
        <f>177*1.1+0.3</f>
        <v>195.00000000000003</v>
      </c>
    </row>
    <row r="281" spans="1:4" s="55" customFormat="1" ht="30" customHeight="1">
      <c r="A281" s="52" t="s">
        <v>412</v>
      </c>
      <c r="B281" s="58" t="s">
        <v>413</v>
      </c>
      <c r="C281" s="54" t="s">
        <v>122</v>
      </c>
      <c r="D281" s="19">
        <f>263*1.1+0.7</f>
        <v>290</v>
      </c>
    </row>
    <row r="282" spans="1:4" s="55" customFormat="1" ht="30" customHeight="1">
      <c r="A282" s="52" t="s">
        <v>414</v>
      </c>
      <c r="B282" s="58" t="s">
        <v>415</v>
      </c>
      <c r="C282" s="54" t="s">
        <v>122</v>
      </c>
      <c r="D282" s="19">
        <f>58*1.1+0.2</f>
        <v>64</v>
      </c>
    </row>
    <row r="283" spans="1:4" s="55" customFormat="1" ht="30" customHeight="1">
      <c r="A283" s="52" t="s">
        <v>416</v>
      </c>
      <c r="B283" s="58" t="s">
        <v>417</v>
      </c>
      <c r="C283" s="54" t="s">
        <v>122</v>
      </c>
      <c r="D283" s="19">
        <f>29*1.1+0.1</f>
        <v>32</v>
      </c>
    </row>
    <row r="284" spans="1:4" s="55" customFormat="1" ht="30" customHeight="1">
      <c r="A284" s="52" t="s">
        <v>418</v>
      </c>
      <c r="B284" s="58" t="s">
        <v>419</v>
      </c>
      <c r="C284" s="54" t="s">
        <v>122</v>
      </c>
      <c r="D284" s="19">
        <f>131*1.1-0.1</f>
        <v>144.00000000000003</v>
      </c>
    </row>
    <row r="285" spans="1:4" s="55" customFormat="1" ht="30" customHeight="1">
      <c r="A285" s="52" t="s">
        <v>420</v>
      </c>
      <c r="B285" s="58" t="s">
        <v>421</v>
      </c>
      <c r="C285" s="54" t="s">
        <v>122</v>
      </c>
      <c r="D285" s="19">
        <f>190*1.1</f>
        <v>209.00000000000003</v>
      </c>
    </row>
    <row r="286" spans="1:4" s="55" customFormat="1" ht="30" customHeight="1">
      <c r="A286" s="52" t="s">
        <v>422</v>
      </c>
      <c r="B286" s="58" t="s">
        <v>423</v>
      </c>
      <c r="C286" s="54" t="s">
        <v>122</v>
      </c>
      <c r="D286" s="19">
        <f>102*1.1-0.2</f>
        <v>112</v>
      </c>
    </row>
    <row r="287" spans="1:4" s="55" customFormat="1" ht="30" customHeight="1">
      <c r="A287" s="52" t="s">
        <v>424</v>
      </c>
      <c r="B287" s="58" t="s">
        <v>425</v>
      </c>
      <c r="C287" s="54" t="s">
        <v>122</v>
      </c>
      <c r="D287" s="19">
        <f>58*1.1+0.2</f>
        <v>64</v>
      </c>
    </row>
    <row r="288" spans="1:4" s="55" customFormat="1" ht="30" customHeight="1">
      <c r="A288" s="52" t="s">
        <v>426</v>
      </c>
      <c r="B288" s="58" t="s">
        <v>427</v>
      </c>
      <c r="C288" s="54" t="s">
        <v>122</v>
      </c>
      <c r="D288" s="19">
        <f>102*1.1-0.2</f>
        <v>112</v>
      </c>
    </row>
    <row r="289" spans="1:4" s="55" customFormat="1" ht="30" customHeight="1">
      <c r="A289" s="52" t="s">
        <v>428</v>
      </c>
      <c r="B289" s="56" t="s">
        <v>429</v>
      </c>
      <c r="C289" s="57"/>
      <c r="D289" s="19"/>
    </row>
    <row r="290" spans="1:4" s="55" customFormat="1" ht="30" customHeight="1">
      <c r="A290" s="52" t="s">
        <v>430</v>
      </c>
      <c r="B290" s="58" t="s">
        <v>411</v>
      </c>
      <c r="C290" s="54" t="s">
        <v>122</v>
      </c>
      <c r="D290" s="19">
        <f>175*1.1+0.5</f>
        <v>193.00000000000003</v>
      </c>
    </row>
    <row r="291" spans="1:4" s="55" customFormat="1" ht="30" customHeight="1">
      <c r="A291" s="52" t="s">
        <v>431</v>
      </c>
      <c r="B291" s="58" t="s">
        <v>432</v>
      </c>
      <c r="C291" s="54" t="s">
        <v>122</v>
      </c>
      <c r="D291" s="19">
        <f>44*1.1-0.4</f>
        <v>48.000000000000007</v>
      </c>
    </row>
    <row r="292" spans="1:4" s="55" customFormat="1" ht="30" customHeight="1">
      <c r="A292" s="52" t="s">
        <v>433</v>
      </c>
      <c r="B292" s="58" t="s">
        <v>434</v>
      </c>
      <c r="C292" s="54" t="s">
        <v>122</v>
      </c>
      <c r="D292" s="19">
        <f>29*1.1+0.1</f>
        <v>32</v>
      </c>
    </row>
    <row r="293" spans="1:4" s="55" customFormat="1" ht="30" customHeight="1">
      <c r="A293" s="52" t="s">
        <v>433</v>
      </c>
      <c r="B293" s="58" t="s">
        <v>435</v>
      </c>
      <c r="C293" s="54" t="s">
        <v>122</v>
      </c>
      <c r="D293" s="19">
        <f>190*1.1</f>
        <v>209.00000000000003</v>
      </c>
    </row>
    <row r="294" spans="1:4" s="55" customFormat="1" ht="30" customHeight="1">
      <c r="A294" s="52" t="s">
        <v>436</v>
      </c>
      <c r="B294" s="58" t="s">
        <v>437</v>
      </c>
      <c r="C294" s="54" t="s">
        <v>122</v>
      </c>
      <c r="D294" s="19">
        <f>73*1.1-0.3</f>
        <v>80.000000000000014</v>
      </c>
    </row>
    <row r="295" spans="1:4" s="55" customFormat="1" ht="30" customHeight="1">
      <c r="A295" s="52" t="s">
        <v>438</v>
      </c>
      <c r="B295" s="58" t="s">
        <v>439</v>
      </c>
      <c r="C295" s="54" t="s">
        <v>122</v>
      </c>
      <c r="D295" s="19">
        <f>58*1.1+0.2</f>
        <v>64</v>
      </c>
    </row>
    <row r="296" spans="1:4" s="55" customFormat="1" ht="30" customHeight="1">
      <c r="A296" s="52" t="s">
        <v>440</v>
      </c>
      <c r="B296" s="58" t="s">
        <v>425</v>
      </c>
      <c r="C296" s="54" t="s">
        <v>122</v>
      </c>
      <c r="D296" s="19">
        <f>69*1.1+0.1</f>
        <v>76</v>
      </c>
    </row>
    <row r="297" spans="1:4" s="55" customFormat="1" ht="30" customHeight="1">
      <c r="A297" s="52">
        <v>36</v>
      </c>
      <c r="B297" s="53" t="s">
        <v>441</v>
      </c>
      <c r="C297" s="54" t="s">
        <v>365</v>
      </c>
      <c r="D297" s="19">
        <f>188*1.1+0.2</f>
        <v>207</v>
      </c>
    </row>
    <row r="298" spans="1:4" s="55" customFormat="1" ht="30" customHeight="1">
      <c r="A298" s="52">
        <v>37</v>
      </c>
      <c r="B298" s="53" t="s">
        <v>442</v>
      </c>
      <c r="C298" s="54" t="s">
        <v>365</v>
      </c>
      <c r="D298" s="19">
        <f>73*1.1-0.3</f>
        <v>80.000000000000014</v>
      </c>
    </row>
    <row r="299" spans="1:4" s="55" customFormat="1" ht="30" customHeight="1">
      <c r="A299" s="52" t="s">
        <v>443</v>
      </c>
      <c r="B299" s="58" t="s">
        <v>444</v>
      </c>
      <c r="C299" s="54" t="s">
        <v>365</v>
      </c>
      <c r="D299" s="19">
        <f>26*1.1+0.4</f>
        <v>29</v>
      </c>
    </row>
    <row r="300" spans="1:4" s="55" customFormat="1" ht="30" customHeight="1">
      <c r="A300" s="52" t="s">
        <v>443</v>
      </c>
      <c r="B300" s="58" t="s">
        <v>445</v>
      </c>
      <c r="C300" s="54" t="s">
        <v>365</v>
      </c>
      <c r="D300" s="19">
        <f>164*1.1-0.4</f>
        <v>180</v>
      </c>
    </row>
    <row r="301" spans="1:4" s="55" customFormat="1" ht="30" customHeight="1">
      <c r="A301" s="52" t="s">
        <v>443</v>
      </c>
      <c r="B301" s="58" t="s">
        <v>446</v>
      </c>
      <c r="C301" s="54" t="s">
        <v>365</v>
      </c>
      <c r="D301" s="19">
        <f>259*1.1+0.1</f>
        <v>285.00000000000006</v>
      </c>
    </row>
    <row r="302" spans="1:4" s="55" customFormat="1" ht="30" customHeight="1">
      <c r="A302" s="52">
        <v>38</v>
      </c>
      <c r="B302" s="53" t="s">
        <v>447</v>
      </c>
      <c r="C302" s="54" t="s">
        <v>365</v>
      </c>
      <c r="D302" s="19">
        <f>222*1.1+0.8</f>
        <v>245.00000000000003</v>
      </c>
    </row>
    <row r="303" spans="1:4" s="55" customFormat="1" ht="30" customHeight="1">
      <c r="A303" s="52">
        <v>39</v>
      </c>
      <c r="B303" s="53" t="s">
        <v>448</v>
      </c>
      <c r="C303" s="54" t="s">
        <v>365</v>
      </c>
      <c r="D303" s="19">
        <f>65*1.1+0.5</f>
        <v>72</v>
      </c>
    </row>
    <row r="304" spans="1:4" s="55" customFormat="1" ht="30" customHeight="1">
      <c r="A304" s="52">
        <v>40</v>
      </c>
      <c r="B304" s="53" t="s">
        <v>449</v>
      </c>
      <c r="C304" s="54" t="s">
        <v>450</v>
      </c>
      <c r="D304" s="19">
        <f>314*1.1-0.4</f>
        <v>345.00000000000006</v>
      </c>
    </row>
    <row r="305" spans="1:4" s="55" customFormat="1" ht="30" customHeight="1">
      <c r="A305" s="52">
        <v>41</v>
      </c>
      <c r="B305" s="53" t="s">
        <v>451</v>
      </c>
      <c r="C305" s="54" t="s">
        <v>122</v>
      </c>
      <c r="D305" s="19">
        <f>62*1.1-0.2</f>
        <v>68</v>
      </c>
    </row>
    <row r="306" spans="1:4" s="55" customFormat="1" ht="30" customHeight="1">
      <c r="A306" s="52">
        <v>42</v>
      </c>
      <c r="B306" s="53" t="s">
        <v>452</v>
      </c>
      <c r="C306" s="54" t="s">
        <v>365</v>
      </c>
      <c r="D306" s="19">
        <f>61*1.1-0.1</f>
        <v>67.000000000000014</v>
      </c>
    </row>
    <row r="307" spans="1:4" ht="30" customHeight="1">
      <c r="A307" s="97" t="s">
        <v>453</v>
      </c>
      <c r="B307" s="97"/>
      <c r="C307" s="97"/>
      <c r="D307" s="97"/>
    </row>
    <row r="308" spans="1:4" ht="30" customHeight="1">
      <c r="A308" s="14" t="s">
        <v>5</v>
      </c>
      <c r="B308" s="91" t="s">
        <v>454</v>
      </c>
      <c r="C308" s="91"/>
      <c r="D308" s="91"/>
    </row>
    <row r="309" spans="1:4" ht="30" customHeight="1">
      <c r="A309" s="42"/>
      <c r="B309" s="59" t="s">
        <v>455</v>
      </c>
      <c r="C309" s="13" t="s">
        <v>456</v>
      </c>
      <c r="D309" s="19">
        <f>5.03*1.1+0.02</f>
        <v>5.5529999999999999</v>
      </c>
    </row>
    <row r="310" spans="1:4" ht="30" customHeight="1">
      <c r="A310" s="42"/>
      <c r="B310" s="59" t="s">
        <v>457</v>
      </c>
      <c r="C310" s="13" t="s">
        <v>456</v>
      </c>
      <c r="D310" s="19">
        <f>16.08*1.1+0.01</f>
        <v>17.698</v>
      </c>
    </row>
    <row r="311" spans="1:4" ht="30" customHeight="1">
      <c r="A311" s="14" t="s">
        <v>24</v>
      </c>
      <c r="B311" s="26" t="s">
        <v>458</v>
      </c>
      <c r="C311" s="13" t="s">
        <v>459</v>
      </c>
      <c r="D311" s="19">
        <f>611.6*1.1-0.01</f>
        <v>672.75000000000011</v>
      </c>
    </row>
    <row r="312" spans="1:4" ht="30" customHeight="1">
      <c r="A312" s="42">
        <v>3</v>
      </c>
      <c r="B312" s="26" t="s">
        <v>460</v>
      </c>
      <c r="C312" s="13" t="s">
        <v>461</v>
      </c>
      <c r="D312" s="19">
        <f>3755*1.1</f>
        <v>4130.5</v>
      </c>
    </row>
    <row r="313" spans="1:4" ht="30" customHeight="1">
      <c r="A313" s="14" t="s">
        <v>37</v>
      </c>
      <c r="B313" s="81" t="s">
        <v>462</v>
      </c>
      <c r="C313" s="81"/>
      <c r="D313" s="81"/>
    </row>
    <row r="314" spans="1:4" ht="30" customHeight="1">
      <c r="A314" s="14"/>
      <c r="B314" s="17" t="s">
        <v>463</v>
      </c>
      <c r="C314" s="13" t="s">
        <v>464</v>
      </c>
      <c r="D314" s="19">
        <f>41*1.1</f>
        <v>45.1</v>
      </c>
    </row>
    <row r="315" spans="1:4" ht="30" customHeight="1">
      <c r="A315" s="14"/>
      <c r="B315" s="23" t="s">
        <v>465</v>
      </c>
      <c r="C315" s="13" t="s">
        <v>464</v>
      </c>
      <c r="D315" s="19">
        <f>29*1.1</f>
        <v>31.900000000000002</v>
      </c>
    </row>
    <row r="316" spans="1:4" ht="30" customHeight="1">
      <c r="A316" s="14"/>
      <c r="B316" s="23" t="s">
        <v>466</v>
      </c>
      <c r="C316" s="13" t="s">
        <v>464</v>
      </c>
      <c r="D316" s="19">
        <f>23*1.1</f>
        <v>25.3</v>
      </c>
    </row>
    <row r="317" spans="1:4" ht="30" customHeight="1">
      <c r="A317" s="14" t="s">
        <v>39</v>
      </c>
      <c r="B317" s="81" t="s">
        <v>467</v>
      </c>
      <c r="C317" s="98"/>
      <c r="D317" s="98"/>
    </row>
    <row r="318" spans="1:4" ht="20.25" customHeight="1">
      <c r="A318" s="14"/>
      <c r="B318" s="17" t="s">
        <v>468</v>
      </c>
      <c r="C318" s="13" t="s">
        <v>464</v>
      </c>
      <c r="D318" s="19">
        <f>50*1.1</f>
        <v>55.000000000000007</v>
      </c>
    </row>
    <row r="319" spans="1:4" ht="13.5" customHeight="1">
      <c r="A319" s="99"/>
      <c r="B319" s="100" t="s">
        <v>465</v>
      </c>
      <c r="C319" s="79" t="s">
        <v>464</v>
      </c>
      <c r="D319" s="94">
        <f>34*1.1</f>
        <v>37.400000000000006</v>
      </c>
    </row>
    <row r="320" spans="1:4" ht="5.25" customHeight="1">
      <c r="A320" s="99"/>
      <c r="B320" s="100"/>
      <c r="C320" s="79"/>
      <c r="D320" s="95"/>
    </row>
    <row r="321" spans="1:4" ht="16.5" customHeight="1">
      <c r="A321" s="99"/>
      <c r="B321" s="100" t="s">
        <v>469</v>
      </c>
      <c r="C321" s="79" t="s">
        <v>464</v>
      </c>
      <c r="D321" s="94">
        <f>28*1.1</f>
        <v>30.800000000000004</v>
      </c>
    </row>
    <row r="322" spans="1:4" ht="4.5" customHeight="1">
      <c r="A322" s="99"/>
      <c r="B322" s="100"/>
      <c r="C322" s="79"/>
      <c r="D322" s="95"/>
    </row>
    <row r="323" spans="1:4" ht="8.25" customHeight="1">
      <c r="A323" s="99"/>
      <c r="B323" s="100" t="s">
        <v>470</v>
      </c>
      <c r="C323" s="79" t="s">
        <v>464</v>
      </c>
      <c r="D323" s="94">
        <f>28*1.1</f>
        <v>30.800000000000004</v>
      </c>
    </row>
    <row r="324" spans="1:4" ht="8.25" customHeight="1">
      <c r="A324" s="99"/>
      <c r="B324" s="100"/>
      <c r="C324" s="79"/>
      <c r="D324" s="95"/>
    </row>
    <row r="325" spans="1:4" ht="30" customHeight="1">
      <c r="A325" s="14" t="s">
        <v>41</v>
      </c>
      <c r="B325" s="26" t="s">
        <v>471</v>
      </c>
      <c r="C325" s="13" t="s">
        <v>464</v>
      </c>
      <c r="D325" s="19">
        <f>41.76*1.1+0.01</f>
        <v>45.945999999999998</v>
      </c>
    </row>
    <row r="326" spans="1:4" ht="34.5" customHeight="1">
      <c r="A326" s="14" t="s">
        <v>43</v>
      </c>
      <c r="B326" s="33" t="s">
        <v>472</v>
      </c>
      <c r="C326" s="13" t="s">
        <v>473</v>
      </c>
      <c r="D326" s="19">
        <f>29*1.1</f>
        <v>31.900000000000002</v>
      </c>
    </row>
    <row r="327" spans="1:4" ht="30" customHeight="1">
      <c r="A327" s="14" t="s">
        <v>46</v>
      </c>
      <c r="B327" s="26" t="s">
        <v>474</v>
      </c>
      <c r="C327" s="13" t="s">
        <v>475</v>
      </c>
      <c r="D327" s="19">
        <f>12*1.1</f>
        <v>13.200000000000001</v>
      </c>
    </row>
    <row r="328" spans="1:4" ht="30" customHeight="1">
      <c r="A328" s="14" t="s">
        <v>57</v>
      </c>
      <c r="B328" s="81" t="s">
        <v>476</v>
      </c>
      <c r="C328" s="81"/>
      <c r="D328" s="81"/>
    </row>
    <row r="329" spans="1:4" ht="30" customHeight="1">
      <c r="A329" s="14"/>
      <c r="B329" s="23" t="s">
        <v>477</v>
      </c>
      <c r="C329" s="13" t="s">
        <v>478</v>
      </c>
      <c r="D329" s="19">
        <f>727*1.1+0.3</f>
        <v>800</v>
      </c>
    </row>
    <row r="330" spans="1:4" ht="30" customHeight="1">
      <c r="A330" s="14"/>
      <c r="B330" s="23" t="s">
        <v>479</v>
      </c>
      <c r="C330" s="13" t="s">
        <v>478</v>
      </c>
      <c r="D330" s="19">
        <f>727*1.1+0.3</f>
        <v>800</v>
      </c>
    </row>
    <row r="331" spans="1:4" ht="30" customHeight="1">
      <c r="A331" s="14"/>
      <c r="B331" s="23" t="s">
        <v>480</v>
      </c>
      <c r="C331" s="13" t="s">
        <v>481</v>
      </c>
      <c r="D331" s="24">
        <f>1453*1.1-0.3</f>
        <v>1598.0000000000002</v>
      </c>
    </row>
    <row r="332" spans="1:4" s="15" customFormat="1" ht="30" customHeight="1">
      <c r="A332" s="14"/>
      <c r="B332" s="30"/>
      <c r="C332" s="13"/>
      <c r="D332" s="24">
        <f>D329+D330+D331</f>
        <v>3198</v>
      </c>
    </row>
    <row r="333" spans="1:4" ht="30" customHeight="1">
      <c r="A333" s="14" t="s">
        <v>286</v>
      </c>
      <c r="B333" s="81" t="s">
        <v>482</v>
      </c>
      <c r="C333" s="81"/>
      <c r="D333" s="19"/>
    </row>
    <row r="334" spans="1:4" ht="38.25" customHeight="1">
      <c r="A334" s="14"/>
      <c r="B334" s="34" t="s">
        <v>483</v>
      </c>
      <c r="C334" s="13" t="s">
        <v>484</v>
      </c>
      <c r="D334" s="19">
        <f>607*1.1+0.3</f>
        <v>668</v>
      </c>
    </row>
    <row r="335" spans="1:4" ht="30" customHeight="1">
      <c r="A335" s="14" t="s">
        <v>288</v>
      </c>
      <c r="B335" s="81" t="s">
        <v>485</v>
      </c>
      <c r="C335" s="81"/>
      <c r="D335" s="81"/>
    </row>
    <row r="336" spans="1:4" ht="30" customHeight="1">
      <c r="A336" s="14"/>
      <c r="B336" s="34" t="s">
        <v>486</v>
      </c>
      <c r="C336" s="13" t="s">
        <v>484</v>
      </c>
      <c r="D336" s="19">
        <f>436*1.1+0.4</f>
        <v>480</v>
      </c>
    </row>
    <row r="337" spans="1:4" ht="30" customHeight="1">
      <c r="A337" s="14" t="s">
        <v>67</v>
      </c>
      <c r="B337" s="60" t="s">
        <v>487</v>
      </c>
      <c r="C337" s="60"/>
      <c r="D337" s="19">
        <f>2907*1.1+0.3</f>
        <v>3198.0000000000005</v>
      </c>
    </row>
    <row r="338" spans="1:4" ht="41.25" customHeight="1">
      <c r="A338" s="14" t="s">
        <v>73</v>
      </c>
      <c r="B338" s="26" t="s">
        <v>488</v>
      </c>
      <c r="C338" s="13"/>
      <c r="D338" s="19">
        <f>250*1.1</f>
        <v>275</v>
      </c>
    </row>
    <row r="339" spans="1:4" ht="41.25" customHeight="1">
      <c r="A339" s="14" t="s">
        <v>76</v>
      </c>
      <c r="B339" s="26" t="s">
        <v>489</v>
      </c>
      <c r="C339" s="13"/>
      <c r="D339" s="19">
        <f>400*1.1</f>
        <v>440.00000000000006</v>
      </c>
    </row>
    <row r="340" spans="1:4" ht="41.25" customHeight="1">
      <c r="A340" s="14" t="s">
        <v>105</v>
      </c>
      <c r="B340" s="26" t="s">
        <v>490</v>
      </c>
      <c r="C340" s="13"/>
      <c r="D340" s="19">
        <f>700*1.1</f>
        <v>770.00000000000011</v>
      </c>
    </row>
    <row r="341" spans="1:4" ht="35.25" customHeight="1">
      <c r="A341" s="14" t="s">
        <v>110</v>
      </c>
      <c r="B341" s="26" t="s">
        <v>491</v>
      </c>
      <c r="C341" s="13"/>
      <c r="D341" s="19">
        <f>200*1.1</f>
        <v>220.00000000000003</v>
      </c>
    </row>
    <row r="342" spans="1:4" ht="34.5" customHeight="1">
      <c r="A342" s="14" t="s">
        <v>126</v>
      </c>
      <c r="B342" s="26" t="s">
        <v>492</v>
      </c>
      <c r="C342" s="13"/>
      <c r="D342" s="19">
        <f>300*1.1</f>
        <v>330</v>
      </c>
    </row>
    <row r="343" spans="1:4" ht="36.75" customHeight="1">
      <c r="A343" s="14" t="s">
        <v>130</v>
      </c>
      <c r="B343" s="26" t="s">
        <v>493</v>
      </c>
      <c r="C343" s="13"/>
      <c r="D343" s="19">
        <f>500*1.1</f>
        <v>550</v>
      </c>
    </row>
    <row r="344" spans="1:4" ht="30" customHeight="1">
      <c r="A344" s="14" t="s">
        <v>133</v>
      </c>
      <c r="B344" s="26" t="s">
        <v>494</v>
      </c>
      <c r="C344" s="10" t="s">
        <v>495</v>
      </c>
      <c r="D344" s="19">
        <f>360*1.1</f>
        <v>396.00000000000006</v>
      </c>
    </row>
    <row r="345" spans="1:4" ht="30" customHeight="1">
      <c r="A345" s="14" t="s">
        <v>135</v>
      </c>
      <c r="B345" s="26" t="s">
        <v>496</v>
      </c>
      <c r="C345" s="10" t="s">
        <v>310</v>
      </c>
      <c r="D345" s="19">
        <f>100*1.1</f>
        <v>110.00000000000001</v>
      </c>
    </row>
    <row r="346" spans="1:4" ht="30" customHeight="1">
      <c r="A346" s="61" t="s">
        <v>138</v>
      </c>
      <c r="B346" s="102" t="s">
        <v>497</v>
      </c>
      <c r="C346" s="102"/>
      <c r="D346" s="102"/>
    </row>
    <row r="347" spans="1:4" ht="30" customHeight="1">
      <c r="A347" s="61"/>
      <c r="B347" s="62" t="s">
        <v>498</v>
      </c>
      <c r="C347" s="63" t="s">
        <v>499</v>
      </c>
      <c r="D347" s="64">
        <f>360*1.1</f>
        <v>396.00000000000006</v>
      </c>
    </row>
    <row r="348" spans="1:4" ht="30" customHeight="1">
      <c r="A348" s="14" t="s">
        <v>144</v>
      </c>
      <c r="B348" s="33" t="s">
        <v>500</v>
      </c>
      <c r="C348" s="13" t="s">
        <v>484</v>
      </c>
      <c r="D348" s="64">
        <f>970*1.1</f>
        <v>1067</v>
      </c>
    </row>
    <row r="349" spans="1:4" ht="30" customHeight="1">
      <c r="A349" s="14" t="s">
        <v>175</v>
      </c>
      <c r="B349" s="33" t="s">
        <v>501</v>
      </c>
      <c r="C349" s="13" t="s">
        <v>484</v>
      </c>
      <c r="D349" s="64">
        <f>970*1.1</f>
        <v>1067</v>
      </c>
    </row>
    <row r="350" spans="1:4" ht="30" customHeight="1">
      <c r="A350" s="14" t="s">
        <v>180</v>
      </c>
      <c r="B350" s="33" t="s">
        <v>502</v>
      </c>
      <c r="C350" s="13" t="s">
        <v>503</v>
      </c>
      <c r="D350" s="64">
        <f>50*1.1</f>
        <v>55.000000000000007</v>
      </c>
    </row>
    <row r="351" spans="1:4" ht="16.5" customHeight="1">
      <c r="A351" s="103" t="s">
        <v>504</v>
      </c>
      <c r="B351" s="103"/>
      <c r="C351" s="103"/>
      <c r="D351" s="65"/>
    </row>
    <row r="352" spans="1:4" ht="31.5" customHeight="1">
      <c r="A352" s="104" t="s">
        <v>505</v>
      </c>
      <c r="B352" s="104"/>
      <c r="C352" s="104"/>
      <c r="D352" s="104"/>
    </row>
    <row r="353" spans="1:5" s="66" customFormat="1" ht="30" customHeight="1">
      <c r="A353" s="1"/>
      <c r="B353" s="67"/>
      <c r="C353" s="68"/>
      <c r="D353" s="65"/>
      <c r="E353" s="2"/>
    </row>
    <row r="354" spans="1:5" s="66" customFormat="1" ht="30" customHeight="1">
      <c r="A354" s="1"/>
      <c r="B354" s="74" t="s">
        <v>515</v>
      </c>
      <c r="C354" s="75" t="s">
        <v>516</v>
      </c>
      <c r="D354" s="65"/>
      <c r="E354" s="2"/>
    </row>
    <row r="355" spans="1:5" s="66" customFormat="1" ht="30" customHeight="1">
      <c r="A355" s="1"/>
      <c r="B355" s="67" t="s">
        <v>517</v>
      </c>
      <c r="C355" s="68"/>
      <c r="D355" s="65"/>
      <c r="E355" s="2"/>
    </row>
    <row r="356" spans="1:5" s="66" customFormat="1" ht="30" customHeight="1">
      <c r="A356" s="1"/>
      <c r="B356" s="74" t="s">
        <v>518</v>
      </c>
      <c r="C356" s="75" t="s">
        <v>519</v>
      </c>
      <c r="D356" s="65"/>
      <c r="E356" s="2"/>
    </row>
    <row r="357" spans="1:5" s="66" customFormat="1" ht="30" customHeight="1">
      <c r="A357" s="1"/>
      <c r="B357" s="67"/>
      <c r="C357" s="68"/>
      <c r="D357" s="65"/>
      <c r="E357" s="2"/>
    </row>
    <row r="358" spans="1:5" s="66" customFormat="1" ht="30" customHeight="1">
      <c r="A358" s="1"/>
      <c r="B358" s="67"/>
      <c r="C358" s="68"/>
      <c r="D358" s="65"/>
      <c r="E358" s="2"/>
    </row>
    <row r="359" spans="1:5" s="66" customFormat="1" ht="30" customHeight="1">
      <c r="A359" s="1"/>
      <c r="B359" s="67"/>
      <c r="C359" s="68"/>
      <c r="D359" s="65"/>
      <c r="E359" s="2"/>
    </row>
    <row r="360" spans="1:5" s="66" customFormat="1" ht="30" customHeight="1">
      <c r="A360" s="1"/>
      <c r="B360" s="67"/>
      <c r="C360" s="68"/>
      <c r="D360" s="65"/>
      <c r="E360" s="2"/>
    </row>
    <row r="361" spans="1:5" s="66" customFormat="1" ht="30" customHeight="1">
      <c r="A361" s="1"/>
      <c r="B361" s="67"/>
      <c r="C361" s="68"/>
      <c r="D361" s="65"/>
      <c r="E361" s="2"/>
    </row>
    <row r="362" spans="1:5" s="66" customFormat="1" ht="30" customHeight="1">
      <c r="A362" s="1"/>
      <c r="B362" s="67"/>
      <c r="C362" s="68"/>
      <c r="D362" s="65"/>
      <c r="E362" s="2"/>
    </row>
    <row r="363" spans="1:5" s="66" customFormat="1" ht="30" customHeight="1">
      <c r="A363" s="1"/>
      <c r="B363" s="67"/>
      <c r="C363" s="68"/>
      <c r="D363" s="65"/>
      <c r="E363" s="2"/>
    </row>
    <row r="364" spans="1:5" s="66" customFormat="1" ht="30" customHeight="1">
      <c r="A364" s="1"/>
      <c r="B364" s="67"/>
      <c r="C364" s="68"/>
      <c r="D364" s="65"/>
      <c r="E364" s="2"/>
    </row>
    <row r="365" spans="1:5" s="66" customFormat="1" ht="30" customHeight="1">
      <c r="A365" s="1"/>
      <c r="B365" s="67"/>
      <c r="C365" s="68"/>
      <c r="D365" s="65"/>
      <c r="E365" s="2"/>
    </row>
    <row r="366" spans="1:5" s="66" customFormat="1" ht="30" customHeight="1">
      <c r="A366" s="1"/>
      <c r="B366" s="67"/>
      <c r="C366" s="68"/>
      <c r="D366" s="65"/>
      <c r="E366" s="2"/>
    </row>
    <row r="367" spans="1:5" s="66" customFormat="1" ht="30" customHeight="1">
      <c r="A367" s="1"/>
      <c r="B367" s="67"/>
      <c r="C367" s="68"/>
      <c r="D367" s="65"/>
      <c r="E367" s="2"/>
    </row>
    <row r="368" spans="1:5" s="66" customFormat="1" ht="30" customHeight="1">
      <c r="A368" s="1"/>
      <c r="B368" s="67"/>
      <c r="C368" s="68"/>
      <c r="D368" s="65"/>
      <c r="E368" s="2"/>
    </row>
    <row r="369" spans="1:5" s="66" customFormat="1" ht="30" customHeight="1">
      <c r="A369" s="1"/>
      <c r="B369" s="67"/>
      <c r="C369" s="68"/>
      <c r="D369" s="65"/>
      <c r="E369" s="2"/>
    </row>
    <row r="370" spans="1:5" s="66" customFormat="1" ht="30" customHeight="1">
      <c r="A370" s="1"/>
      <c r="B370" s="67"/>
      <c r="C370" s="68"/>
      <c r="D370" s="65"/>
      <c r="E370" s="2"/>
    </row>
    <row r="371" spans="1:5" s="66" customFormat="1" ht="30" customHeight="1">
      <c r="A371" s="1"/>
      <c r="B371" s="67"/>
      <c r="C371" s="68"/>
      <c r="D371" s="65"/>
      <c r="E371" s="2"/>
    </row>
    <row r="372" spans="1:5" s="66" customFormat="1" ht="30" customHeight="1">
      <c r="A372" s="1"/>
      <c r="B372" s="67"/>
      <c r="C372" s="68"/>
      <c r="D372" s="65"/>
      <c r="E372" s="2"/>
    </row>
    <row r="373" spans="1:5" s="66" customFormat="1" ht="30" customHeight="1">
      <c r="A373" s="1"/>
      <c r="B373" s="67"/>
      <c r="C373" s="68"/>
      <c r="D373" s="65"/>
      <c r="E373" s="2"/>
    </row>
    <row r="374" spans="1:5" s="66" customFormat="1" ht="30" customHeight="1">
      <c r="A374" s="1"/>
      <c r="B374" s="67"/>
      <c r="C374" s="68"/>
      <c r="D374" s="65"/>
      <c r="E374" s="2"/>
    </row>
    <row r="375" spans="1:5" s="66" customFormat="1" ht="30" customHeight="1">
      <c r="A375" s="1"/>
      <c r="B375" s="67"/>
      <c r="C375" s="68"/>
      <c r="D375" s="65"/>
      <c r="E375" s="2"/>
    </row>
    <row r="376" spans="1:5" s="66" customFormat="1" ht="30" customHeight="1">
      <c r="A376" s="1"/>
      <c r="B376" s="67"/>
      <c r="C376" s="68"/>
      <c r="D376" s="65"/>
      <c r="E376" s="2"/>
    </row>
    <row r="377" spans="1:5" s="66" customFormat="1" ht="30" customHeight="1">
      <c r="A377" s="1"/>
      <c r="B377" s="67"/>
      <c r="C377" s="68"/>
      <c r="D377" s="65"/>
      <c r="E377" s="2"/>
    </row>
    <row r="378" spans="1:5" s="66" customFormat="1" ht="30" customHeight="1">
      <c r="A378" s="1"/>
      <c r="B378" s="67"/>
      <c r="C378" s="68"/>
      <c r="D378" s="65"/>
      <c r="E378" s="2"/>
    </row>
    <row r="379" spans="1:5" s="66" customFormat="1" ht="30" customHeight="1">
      <c r="A379" s="1"/>
      <c r="B379" s="67"/>
      <c r="C379" s="68"/>
      <c r="D379" s="65"/>
      <c r="E379" s="2"/>
    </row>
    <row r="380" spans="1:5" s="66" customFormat="1" ht="30" customHeight="1">
      <c r="A380" s="1"/>
      <c r="B380" s="67"/>
      <c r="C380" s="68"/>
      <c r="D380" s="65"/>
      <c r="E380" s="2"/>
    </row>
    <row r="381" spans="1:5" s="66" customFormat="1" ht="30" customHeight="1">
      <c r="A381" s="1"/>
      <c r="B381" s="67"/>
      <c r="C381" s="68"/>
      <c r="D381" s="65"/>
      <c r="E381" s="2"/>
    </row>
    <row r="382" spans="1:5" s="66" customFormat="1" ht="30" customHeight="1">
      <c r="A382" s="1"/>
      <c r="B382" s="67"/>
      <c r="C382" s="68"/>
      <c r="D382" s="65"/>
      <c r="E382" s="2"/>
    </row>
    <row r="383" spans="1:5" s="66" customFormat="1" ht="30" customHeight="1">
      <c r="A383" s="1"/>
      <c r="B383" s="67"/>
      <c r="C383" s="68"/>
      <c r="D383" s="65"/>
      <c r="E383" s="2"/>
    </row>
    <row r="384" spans="1:5" s="66" customFormat="1" ht="30" customHeight="1">
      <c r="A384" s="1"/>
      <c r="B384" s="67"/>
      <c r="C384" s="68"/>
      <c r="D384" s="65"/>
      <c r="E384" s="2"/>
    </row>
    <row r="385" spans="1:5" s="66" customFormat="1" ht="30" customHeight="1">
      <c r="A385" s="1"/>
      <c r="B385" s="67"/>
      <c r="C385" s="68"/>
      <c r="D385" s="65"/>
      <c r="E385" s="2"/>
    </row>
    <row r="386" spans="1:5" s="66" customFormat="1" ht="30" customHeight="1">
      <c r="A386" s="1"/>
      <c r="B386" s="67"/>
      <c r="C386" s="68"/>
      <c r="D386" s="65"/>
      <c r="E386" s="2"/>
    </row>
    <row r="387" spans="1:5" s="66" customFormat="1" ht="30" customHeight="1">
      <c r="A387" s="1"/>
      <c r="B387" s="67"/>
      <c r="C387" s="68"/>
      <c r="D387" s="65"/>
      <c r="E387" s="2"/>
    </row>
    <row r="388" spans="1:5" s="66" customFormat="1" ht="30" customHeight="1">
      <c r="A388" s="1"/>
      <c r="B388" s="67"/>
      <c r="C388" s="68"/>
      <c r="D388" s="65"/>
      <c r="E388" s="2"/>
    </row>
    <row r="389" spans="1:5" s="66" customFormat="1" ht="30" customHeight="1">
      <c r="A389" s="1"/>
      <c r="B389" s="67"/>
      <c r="C389" s="68"/>
      <c r="D389" s="65"/>
      <c r="E389" s="2"/>
    </row>
    <row r="390" spans="1:5" s="66" customFormat="1" ht="30" customHeight="1">
      <c r="A390" s="1"/>
      <c r="B390" s="67"/>
      <c r="C390" s="68"/>
      <c r="D390" s="65"/>
      <c r="E390" s="2"/>
    </row>
    <row r="391" spans="1:5" s="66" customFormat="1" ht="30" customHeight="1">
      <c r="A391" s="1"/>
      <c r="B391" s="67"/>
      <c r="C391" s="68"/>
      <c r="D391" s="65"/>
      <c r="E391" s="2"/>
    </row>
    <row r="392" spans="1:5" s="66" customFormat="1" ht="30" customHeight="1">
      <c r="A392" s="1"/>
      <c r="B392" s="67"/>
      <c r="C392" s="68"/>
      <c r="D392" s="65"/>
      <c r="E392" s="2"/>
    </row>
    <row r="393" spans="1:5" s="66" customFormat="1" ht="30" customHeight="1">
      <c r="A393" s="1"/>
      <c r="B393" s="67"/>
      <c r="C393" s="68"/>
      <c r="D393" s="65"/>
      <c r="E393" s="2"/>
    </row>
    <row r="394" spans="1:5" s="66" customFormat="1" ht="30" customHeight="1">
      <c r="A394" s="1"/>
      <c r="B394" s="67"/>
      <c r="C394" s="68"/>
      <c r="D394" s="65"/>
      <c r="E394" s="2"/>
    </row>
    <row r="395" spans="1:5" s="66" customFormat="1" ht="30" customHeight="1">
      <c r="A395" s="1"/>
      <c r="B395" s="67"/>
      <c r="C395" s="68"/>
      <c r="D395" s="65"/>
      <c r="E395" s="2"/>
    </row>
    <row r="396" spans="1:5" s="66" customFormat="1" ht="30" customHeight="1">
      <c r="A396" s="1"/>
      <c r="B396" s="67"/>
      <c r="C396" s="68"/>
      <c r="D396" s="65"/>
      <c r="E396" s="2"/>
    </row>
    <row r="397" spans="1:5" s="66" customFormat="1" ht="30" customHeight="1">
      <c r="A397" s="1"/>
      <c r="B397" s="67"/>
      <c r="C397" s="68"/>
      <c r="D397" s="65"/>
      <c r="E397" s="2"/>
    </row>
    <row r="398" spans="1:5" s="66" customFormat="1" ht="30" customHeight="1">
      <c r="A398" s="1"/>
      <c r="B398" s="67"/>
      <c r="C398" s="68"/>
      <c r="D398" s="65"/>
      <c r="E398" s="2"/>
    </row>
    <row r="399" spans="1:5" s="66" customFormat="1" ht="30" customHeight="1">
      <c r="A399" s="1"/>
      <c r="B399" s="67"/>
      <c r="C399" s="68"/>
      <c r="D399" s="65"/>
      <c r="E399" s="2"/>
    </row>
    <row r="400" spans="1:5" s="66" customFormat="1" ht="30" customHeight="1">
      <c r="A400" s="1"/>
      <c r="B400" s="67"/>
      <c r="C400" s="68"/>
      <c r="D400" s="65"/>
      <c r="E400" s="2"/>
    </row>
    <row r="401" spans="1:5" s="66" customFormat="1" ht="30" customHeight="1">
      <c r="A401" s="1"/>
      <c r="B401" s="67"/>
      <c r="C401" s="68"/>
      <c r="D401" s="65"/>
      <c r="E401" s="2"/>
    </row>
    <row r="402" spans="1:5" s="66" customFormat="1" ht="30" customHeight="1">
      <c r="A402" s="1"/>
      <c r="B402" s="67"/>
      <c r="C402" s="68"/>
      <c r="D402" s="65"/>
      <c r="E402" s="2"/>
    </row>
    <row r="403" spans="1:5" s="66" customFormat="1" ht="30" customHeight="1">
      <c r="A403" s="1"/>
      <c r="B403" s="67"/>
      <c r="C403" s="68"/>
      <c r="D403" s="65"/>
      <c r="E403" s="2"/>
    </row>
    <row r="404" spans="1:5" s="66" customFormat="1" ht="30" customHeight="1">
      <c r="A404" s="1"/>
      <c r="B404" s="67"/>
      <c r="C404" s="68"/>
      <c r="D404" s="65"/>
      <c r="E404" s="2"/>
    </row>
    <row r="405" spans="1:5" s="66" customFormat="1" ht="30" customHeight="1">
      <c r="A405" s="1"/>
      <c r="B405" s="67"/>
      <c r="C405" s="68"/>
      <c r="D405" s="65"/>
      <c r="E405" s="2"/>
    </row>
    <row r="406" spans="1:5" s="66" customFormat="1" ht="30" customHeight="1">
      <c r="A406" s="1"/>
      <c r="B406" s="67"/>
      <c r="C406" s="68"/>
      <c r="D406" s="65"/>
      <c r="E406" s="2"/>
    </row>
    <row r="407" spans="1:5" s="66" customFormat="1" ht="30" customHeight="1">
      <c r="A407" s="1"/>
      <c r="B407" s="67"/>
      <c r="C407" s="68"/>
      <c r="D407" s="65"/>
      <c r="E407" s="2"/>
    </row>
    <row r="408" spans="1:5" s="66" customFormat="1" ht="30" customHeight="1">
      <c r="A408" s="1"/>
      <c r="B408" s="67"/>
      <c r="C408" s="68"/>
      <c r="D408" s="65"/>
      <c r="E408" s="2"/>
    </row>
    <row r="409" spans="1:5" s="66" customFormat="1" ht="30" customHeight="1">
      <c r="A409" s="1"/>
      <c r="B409" s="67"/>
      <c r="C409" s="68"/>
      <c r="D409" s="65"/>
      <c r="E409" s="2"/>
    </row>
    <row r="410" spans="1:5" s="66" customFormat="1" ht="30" customHeight="1">
      <c r="A410" s="1"/>
      <c r="B410" s="67"/>
      <c r="C410" s="68"/>
      <c r="D410" s="65"/>
      <c r="E410" s="2"/>
    </row>
    <row r="411" spans="1:5" s="66" customFormat="1" ht="30" customHeight="1">
      <c r="A411" s="1"/>
      <c r="B411" s="67"/>
      <c r="C411" s="68"/>
      <c r="D411" s="65"/>
      <c r="E411" s="2"/>
    </row>
    <row r="412" spans="1:5" s="66" customFormat="1" ht="30" customHeight="1">
      <c r="A412" s="1"/>
      <c r="B412" s="67"/>
      <c r="C412" s="68"/>
      <c r="D412" s="65"/>
      <c r="E412" s="2"/>
    </row>
    <row r="413" spans="1:5" s="66" customFormat="1" ht="30" customHeight="1">
      <c r="A413" s="1"/>
      <c r="B413" s="67"/>
      <c r="C413" s="68"/>
      <c r="D413" s="65"/>
      <c r="E413" s="2"/>
    </row>
    <row r="414" spans="1:5" s="66" customFormat="1" ht="30" customHeight="1">
      <c r="A414" s="1"/>
      <c r="B414" s="67"/>
      <c r="C414" s="68"/>
      <c r="D414" s="65"/>
      <c r="E414" s="2"/>
    </row>
    <row r="415" spans="1:5" s="66" customFormat="1" ht="30" customHeight="1">
      <c r="A415" s="1"/>
      <c r="B415" s="67"/>
      <c r="C415" s="68"/>
      <c r="D415" s="65"/>
      <c r="E415" s="2"/>
    </row>
    <row r="416" spans="1:5" s="66" customFormat="1" ht="30" customHeight="1">
      <c r="A416" s="1"/>
      <c r="B416" s="67"/>
      <c r="C416" s="68"/>
      <c r="D416" s="65"/>
      <c r="E416" s="2"/>
    </row>
    <row r="417" spans="1:5" s="66" customFormat="1" ht="30" customHeight="1">
      <c r="A417" s="1"/>
      <c r="B417" s="67"/>
      <c r="C417" s="68"/>
      <c r="D417" s="65"/>
      <c r="E417" s="2"/>
    </row>
    <row r="418" spans="1:5" s="66" customFormat="1" ht="30" customHeight="1">
      <c r="A418" s="1"/>
      <c r="B418" s="67"/>
      <c r="C418" s="68"/>
      <c r="D418" s="65"/>
      <c r="E418" s="2"/>
    </row>
    <row r="419" spans="1:5" s="66" customFormat="1" ht="30" customHeight="1">
      <c r="A419" s="1"/>
      <c r="B419" s="67"/>
      <c r="C419" s="68"/>
      <c r="D419" s="65"/>
      <c r="E419" s="2"/>
    </row>
    <row r="420" spans="1:5" s="66" customFormat="1" ht="30" customHeight="1">
      <c r="A420" s="1"/>
      <c r="B420" s="67"/>
      <c r="C420" s="68"/>
      <c r="D420" s="65"/>
      <c r="E420" s="2"/>
    </row>
    <row r="421" spans="1:5" s="66" customFormat="1" ht="30" customHeight="1">
      <c r="A421" s="1"/>
      <c r="B421" s="67"/>
      <c r="C421" s="68"/>
      <c r="D421" s="65"/>
      <c r="E421" s="2"/>
    </row>
    <row r="422" spans="1:5" s="66" customFormat="1" ht="30" customHeight="1">
      <c r="A422" s="1"/>
      <c r="B422" s="67"/>
      <c r="C422" s="68"/>
      <c r="D422" s="65"/>
      <c r="E422" s="2"/>
    </row>
    <row r="423" spans="1:5" s="66" customFormat="1" ht="30" customHeight="1">
      <c r="A423" s="1"/>
      <c r="B423" s="67"/>
      <c r="C423" s="68"/>
      <c r="D423" s="65"/>
      <c r="E423" s="2"/>
    </row>
    <row r="424" spans="1:5" s="66" customFormat="1" ht="30" customHeight="1">
      <c r="A424" s="1"/>
      <c r="B424" s="67"/>
      <c r="C424" s="68"/>
      <c r="D424" s="65"/>
      <c r="E424" s="2"/>
    </row>
    <row r="425" spans="1:5" s="66" customFormat="1" ht="30" customHeight="1">
      <c r="A425" s="1"/>
      <c r="B425" s="67"/>
      <c r="C425" s="68"/>
      <c r="D425" s="65"/>
      <c r="E425" s="2"/>
    </row>
    <row r="426" spans="1:5" s="66" customFormat="1" ht="30" customHeight="1">
      <c r="A426" s="1"/>
      <c r="B426" s="67"/>
      <c r="C426" s="68"/>
      <c r="D426" s="65"/>
      <c r="E426" s="2"/>
    </row>
    <row r="427" spans="1:5" s="66" customFormat="1" ht="30" customHeight="1">
      <c r="A427" s="1"/>
      <c r="B427" s="67"/>
      <c r="C427" s="68"/>
      <c r="D427" s="65"/>
      <c r="E427" s="2"/>
    </row>
    <row r="428" spans="1:5" s="66" customFormat="1" ht="30" customHeight="1">
      <c r="A428" s="1"/>
      <c r="B428" s="67"/>
      <c r="C428" s="68"/>
      <c r="D428" s="65"/>
      <c r="E428" s="2"/>
    </row>
    <row r="429" spans="1:5" s="66" customFormat="1" ht="30" customHeight="1">
      <c r="A429" s="1"/>
      <c r="B429" s="67"/>
      <c r="C429" s="68"/>
      <c r="D429" s="65"/>
      <c r="E429" s="2"/>
    </row>
    <row r="430" spans="1:5" s="66" customFormat="1" ht="30" customHeight="1">
      <c r="A430" s="1"/>
      <c r="B430" s="67"/>
      <c r="C430" s="68"/>
      <c r="D430" s="65"/>
      <c r="E430" s="2"/>
    </row>
    <row r="431" spans="1:5" s="66" customFormat="1" ht="30" customHeight="1">
      <c r="A431" s="1"/>
      <c r="B431" s="67"/>
      <c r="C431" s="68"/>
      <c r="D431" s="65"/>
      <c r="E431" s="2"/>
    </row>
    <row r="432" spans="1:5" s="66" customFormat="1" ht="30" customHeight="1">
      <c r="A432" s="1"/>
      <c r="B432" s="67"/>
      <c r="C432" s="68"/>
      <c r="D432" s="65"/>
      <c r="E432" s="2"/>
    </row>
    <row r="433" spans="1:5" s="66" customFormat="1" ht="30" customHeight="1">
      <c r="A433" s="1"/>
      <c r="B433" s="67"/>
      <c r="C433" s="68"/>
      <c r="D433" s="65"/>
      <c r="E433" s="2"/>
    </row>
    <row r="434" spans="1:5" s="66" customFormat="1" ht="30" customHeight="1">
      <c r="A434" s="1"/>
      <c r="B434" s="67"/>
      <c r="C434" s="68"/>
      <c r="D434" s="65"/>
      <c r="E434" s="2"/>
    </row>
    <row r="435" spans="1:5" s="66" customFormat="1" ht="30" customHeight="1">
      <c r="A435" s="1"/>
      <c r="B435" s="67"/>
      <c r="C435" s="68"/>
      <c r="D435" s="65"/>
      <c r="E435" s="2"/>
    </row>
    <row r="436" spans="1:5" s="66" customFormat="1" ht="30" customHeight="1">
      <c r="A436" s="1"/>
      <c r="B436" s="67"/>
      <c r="C436" s="68"/>
      <c r="D436" s="65"/>
      <c r="E436" s="2"/>
    </row>
    <row r="437" spans="1:5" s="66" customFormat="1" ht="30" customHeight="1">
      <c r="A437" s="1"/>
      <c r="B437" s="67"/>
      <c r="C437" s="68"/>
      <c r="D437" s="65"/>
      <c r="E437" s="2"/>
    </row>
  </sheetData>
  <mergeCells count="77">
    <mergeCell ref="B346:D346"/>
    <mergeCell ref="A351:C351"/>
    <mergeCell ref="A352:D352"/>
    <mergeCell ref="B328:D328"/>
    <mergeCell ref="B333:C333"/>
    <mergeCell ref="B335:D335"/>
    <mergeCell ref="D323:D324"/>
    <mergeCell ref="A321:A322"/>
    <mergeCell ref="B321:B322"/>
    <mergeCell ref="C321:C322"/>
    <mergeCell ref="D321:D322"/>
    <mergeCell ref="C1:D1"/>
    <mergeCell ref="A323:A324"/>
    <mergeCell ref="B323:B324"/>
    <mergeCell ref="C323:C324"/>
    <mergeCell ref="C319:C320"/>
    <mergeCell ref="D319:D320"/>
    <mergeCell ref="A243:D243"/>
    <mergeCell ref="A307:D307"/>
    <mergeCell ref="B317:D317"/>
    <mergeCell ref="A319:A320"/>
    <mergeCell ref="B319:B320"/>
    <mergeCell ref="B308:D308"/>
    <mergeCell ref="B313:D313"/>
    <mergeCell ref="C226:D226"/>
    <mergeCell ref="C231:C233"/>
    <mergeCell ref="B162:D162"/>
    <mergeCell ref="A170:D170"/>
    <mergeCell ref="C171:C173"/>
    <mergeCell ref="C176:C178"/>
    <mergeCell ref="B143:D143"/>
    <mergeCell ref="B147:D147"/>
    <mergeCell ref="B145:D145"/>
    <mergeCell ref="B154:D154"/>
    <mergeCell ref="C180:C182"/>
    <mergeCell ref="C220:C225"/>
    <mergeCell ref="B108:D108"/>
    <mergeCell ref="B106:D106"/>
    <mergeCell ref="C136:C138"/>
    <mergeCell ref="B149:D149"/>
    <mergeCell ref="B111:D111"/>
    <mergeCell ref="B115:D115"/>
    <mergeCell ref="B119:D119"/>
    <mergeCell ref="B123:D123"/>
    <mergeCell ref="B139:D139"/>
    <mergeCell ref="B141:D141"/>
    <mergeCell ref="B102:D102"/>
    <mergeCell ref="B97:D97"/>
    <mergeCell ref="B100:D100"/>
    <mergeCell ref="B62:D62"/>
    <mergeCell ref="C30:C32"/>
    <mergeCell ref="B49:D49"/>
    <mergeCell ref="B77:D77"/>
    <mergeCell ref="B67:D67"/>
    <mergeCell ref="B70:D70"/>
    <mergeCell ref="B91:D91"/>
    <mergeCell ref="B81:D81"/>
    <mergeCell ref="B83:D83"/>
    <mergeCell ref="B86:D86"/>
    <mergeCell ref="B59:D59"/>
    <mergeCell ref="B13:D13"/>
    <mergeCell ref="C14:C21"/>
    <mergeCell ref="B29:D29"/>
    <mergeCell ref="B53:D53"/>
    <mergeCell ref="B33:D33"/>
    <mergeCell ref="B46:D46"/>
    <mergeCell ref="B28:C28"/>
    <mergeCell ref="A7:D7"/>
    <mergeCell ref="C2:D2"/>
    <mergeCell ref="C3:D3"/>
    <mergeCell ref="C4:D4"/>
    <mergeCell ref="A6:D6"/>
    <mergeCell ref="C24:C27"/>
    <mergeCell ref="B22:C22"/>
    <mergeCell ref="B23:D23"/>
    <mergeCell ref="A11:D11"/>
    <mergeCell ref="B12:D12"/>
  </mergeCells>
  <phoneticPr fontId="21" type="noConversion"/>
  <pageMargins left="0.70866141732283472" right="0.70866141732283472" top="0.59055118110236227" bottom="0.59055118110236227" header="0.31496062992125984" footer="0.31496062992125984"/>
  <pageSetup paperSize="9" scale="75" fitToHeight="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</vt:lpstr>
      <vt:lpstr>'2013'!Заголовки_для_печати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edudnik</dc:creator>
  <cp:lastModifiedBy>peo_6</cp:lastModifiedBy>
  <cp:lastPrinted>2013-10-15T09:37:31Z</cp:lastPrinted>
  <dcterms:created xsi:type="dcterms:W3CDTF">2013-02-18T04:23:26Z</dcterms:created>
  <dcterms:modified xsi:type="dcterms:W3CDTF">2013-12-04T12:25:40Z</dcterms:modified>
</cp:coreProperties>
</file>