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4220" windowHeight="8325" activeTab="1"/>
  </bookViews>
  <sheets>
    <sheet name="ПЭО 2011г." sheetId="1" r:id="rId1"/>
    <sheet name="ПТО 2011г. " sheetId="2" r:id="rId2"/>
  </sheets>
  <definedNames>
    <definedName name="_xlnm.Print_Titles" localSheetId="1">'ПТО 2011г. '!$2:$2</definedName>
    <definedName name="_xlnm.Print_Titles" localSheetId="0">'ПЭО 2011г.'!$8:$10</definedName>
  </definedNames>
  <calcPr fullCalcOnLoad="1"/>
</workbook>
</file>

<file path=xl/sharedStrings.xml><?xml version="1.0" encoding="utf-8"?>
<sst xmlns="http://schemas.openxmlformats.org/spreadsheetml/2006/main" count="921" uniqueCount="361">
  <si>
    <t>№ п/п</t>
  </si>
  <si>
    <t>Адрес</t>
  </si>
  <si>
    <t>Остаток на 01.01.2011год.</t>
  </si>
  <si>
    <t xml:space="preserve">В ТОМ ЧИСЛЕ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</si>
  <si>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</si>
  <si>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</si>
  <si>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</si>
  <si>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</si>
  <si>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</si>
  <si>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</si>
  <si>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</si>
  <si>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</si>
  <si>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</si>
  <si>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</si>
  <si>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</si>
  <si>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</si>
  <si>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  2011 год</t>
  </si>
  <si>
    <t xml:space="preserve">Остаток на 01.01.2012г. </t>
  </si>
  <si>
    <t>Муниципальная доля 2011г.</t>
  </si>
  <si>
    <t>Перечислено ушедшим домам</t>
  </si>
  <si>
    <t>Остаток на 01.01.2012г.,с учетом ушедших домов</t>
  </si>
  <si>
    <t xml:space="preserve">в том числе ,без минуса затрат </t>
  </si>
  <si>
    <t xml:space="preserve">использование остатков по ФЗ № 185 расчет </t>
  </si>
  <si>
    <t xml:space="preserve">использование остатков по ФЗ № 185 факт </t>
  </si>
  <si>
    <t>Остаток на 01.01.2011г.с учетом исп-я остатков ФЗ  185</t>
  </si>
  <si>
    <t xml:space="preserve">в том числе </t>
  </si>
  <si>
    <t>СРЕДСТВА НАСЕЛЕНИЯ</t>
  </si>
  <si>
    <t>БЮДЖЕТ</t>
  </si>
  <si>
    <t xml:space="preserve">начислено </t>
  </si>
  <si>
    <t>оплачено</t>
  </si>
  <si>
    <t>затраты</t>
  </si>
  <si>
    <t>затраты , без ндс</t>
  </si>
  <si>
    <t xml:space="preserve">средства населения </t>
  </si>
  <si>
    <t>бюджетные средства</t>
  </si>
  <si>
    <t>средства населения</t>
  </si>
  <si>
    <t xml:space="preserve">бюджетные средства </t>
  </si>
  <si>
    <t>б-р Баумана, 2</t>
  </si>
  <si>
    <t>б-р Баумана, 6</t>
  </si>
  <si>
    <t>б-р Баумана, 8</t>
  </si>
  <si>
    <t>б-р Баумана,14</t>
  </si>
  <si>
    <t>б-р Баумана,16</t>
  </si>
  <si>
    <t>б-р Баумана, 18</t>
  </si>
  <si>
    <t>б-р Буденного, 3</t>
  </si>
  <si>
    <t>б-р Буденного, 5</t>
  </si>
  <si>
    <t>б-р Буденного, 6</t>
  </si>
  <si>
    <t>б-р Буденного, 10</t>
  </si>
  <si>
    <t>б-р Буденного, 11</t>
  </si>
  <si>
    <t>б-р Буденного, 13</t>
  </si>
  <si>
    <t>б-р Буденного, 14</t>
  </si>
  <si>
    <t>б-р Буденного, 17</t>
  </si>
  <si>
    <t>б-р Буденного, 18</t>
  </si>
  <si>
    <t>ул. Жукова, 2А</t>
  </si>
  <si>
    <t>ул. Жукова, 2Б</t>
  </si>
  <si>
    <t>ул. Жукова, 12</t>
  </si>
  <si>
    <t>ул. Жукова, 14</t>
  </si>
  <si>
    <t>ул. Жукова, 30</t>
  </si>
  <si>
    <t>ул. Жукова, 44</t>
  </si>
  <si>
    <t>ул. Жукова, 46</t>
  </si>
  <si>
    <t>б-р Королева, 2</t>
  </si>
  <si>
    <t>б-р Королева, 4</t>
  </si>
  <si>
    <t>б-р Королева, 5</t>
  </si>
  <si>
    <t>б-р Королева, 7</t>
  </si>
  <si>
    <t>б-р Королева, 8</t>
  </si>
  <si>
    <t>б-р Королева, 9</t>
  </si>
  <si>
    <t>б-р Королева, 10</t>
  </si>
  <si>
    <t>б-р Королева, 11</t>
  </si>
  <si>
    <t>б-р Королева, 14</t>
  </si>
  <si>
    <t>б-р Королева, 15</t>
  </si>
  <si>
    <t>б-р Королева, 16</t>
  </si>
  <si>
    <t>Ленинский пр-т, 3</t>
  </si>
  <si>
    <t>Ленинский пр-т, 5</t>
  </si>
  <si>
    <t>Ленинский пр-т,11</t>
  </si>
  <si>
    <t>Ленинский пр-т, 13/43</t>
  </si>
  <si>
    <t>Ленинский пр-т, 18</t>
  </si>
  <si>
    <t>Ленинский пр-т, 21</t>
  </si>
  <si>
    <t>Ленинский пр-т, 24</t>
  </si>
  <si>
    <t>Ленинский пр-т, 26</t>
  </si>
  <si>
    <t>Ленинский пр-т, 27</t>
  </si>
  <si>
    <t>Ленинский пр-т, 28</t>
  </si>
  <si>
    <t>Ленинский пр-т, 29</t>
  </si>
  <si>
    <t>Ленинский пр-т, 31</t>
  </si>
  <si>
    <t>Ленинский пр-т, 35А</t>
  </si>
  <si>
    <t>Ленинский пр-т, 36</t>
  </si>
  <si>
    <t>Ленинский пр-т, 38</t>
  </si>
  <si>
    <t>Ленинский пр-т, 40</t>
  </si>
  <si>
    <t>Московский пр-т, 23</t>
  </si>
  <si>
    <t>Московский пр-т, 27</t>
  </si>
  <si>
    <t>Московский пр-т, 33</t>
  </si>
  <si>
    <t>Московский пр-т, 35</t>
  </si>
  <si>
    <t>Московский пр-т, 41</t>
  </si>
  <si>
    <t>Московский пр-т, 43</t>
  </si>
  <si>
    <t>Московский пр-т, 45</t>
  </si>
  <si>
    <t>Московский пр-т, 47</t>
  </si>
  <si>
    <t>Московский пр-т, 51</t>
  </si>
  <si>
    <t>Московский пр-т, 57</t>
  </si>
  <si>
    <t>Московский пр-т, 61</t>
  </si>
  <si>
    <t>Московский пр-т, 63</t>
  </si>
  <si>
    <t>б-р Орджоникидзе, 2</t>
  </si>
  <si>
    <t>б-р Орджоникидзе, 6</t>
  </si>
  <si>
    <t>б-р Орджоникидзе, 7</t>
  </si>
  <si>
    <t>б-р Орджоникидзе, 8</t>
  </si>
  <si>
    <t>б-р Орджоникидзе, 9</t>
  </si>
  <si>
    <t>б-р Орджоникидзе, 10</t>
  </si>
  <si>
    <t>б-р Орджоникидзе, 11</t>
  </si>
  <si>
    <t>б-р Орджоникидзе, 12</t>
  </si>
  <si>
    <t>б-р Орджоникидзе, 13</t>
  </si>
  <si>
    <t>б-р Орджоникидзе, 15</t>
  </si>
  <si>
    <t>б-р Орджоникидзе, 18</t>
  </si>
  <si>
    <t>Приморский б-р, 4</t>
  </si>
  <si>
    <t>Приморский б-р, 10/64</t>
  </si>
  <si>
    <t>Приморский б-р, 12</t>
  </si>
  <si>
    <t>Приморский б-р, 14</t>
  </si>
  <si>
    <t>Приморский б-р, 18</t>
  </si>
  <si>
    <t>Приморский б-р, 20</t>
  </si>
  <si>
    <t>Приморский б-р, 26</t>
  </si>
  <si>
    <t>Приморский б-р, 28</t>
  </si>
  <si>
    <t>Приморский б-р, 29</t>
  </si>
  <si>
    <t>Приморский б-р, 32</t>
  </si>
  <si>
    <t>Приморский б-р, 33</t>
  </si>
  <si>
    <t>Приморский б-р, 34</t>
  </si>
  <si>
    <t>Приморский б-р, 36</t>
  </si>
  <si>
    <t>Приморский б-р, 40</t>
  </si>
  <si>
    <t>Приморский б-р, 46</t>
  </si>
  <si>
    <t>ул. Революционная, 24</t>
  </si>
  <si>
    <t>ул. Революционная, 30</t>
  </si>
  <si>
    <t>ул. Революционная,56</t>
  </si>
  <si>
    <t>ул. Революционная, 76</t>
  </si>
  <si>
    <t>ул. Революционная, 78</t>
  </si>
  <si>
    <t>ул. Свердлова, 17</t>
  </si>
  <si>
    <t>ул. Свердлова, 19</t>
  </si>
  <si>
    <t>ул. Свердлова, 25</t>
  </si>
  <si>
    <t>ул. Свердлова, 29</t>
  </si>
  <si>
    <t>ул. Свердлова, 35/22</t>
  </si>
  <si>
    <t>ул. Свердлова, 37</t>
  </si>
  <si>
    <t>ул. Свердлова, 43</t>
  </si>
  <si>
    <t>ул. Свердлова, 49</t>
  </si>
  <si>
    <t>пр-т Ст. Разина, 18</t>
  </si>
  <si>
    <t>пр-т Ст. Разина, 22</t>
  </si>
  <si>
    <t>пр-т Ст. Разина, 26</t>
  </si>
  <si>
    <t>пр-т Ст. Разина, 28</t>
  </si>
  <si>
    <t>пр-т Ст. Разина, 32</t>
  </si>
  <si>
    <t>пр-т Ст. Разина, 34</t>
  </si>
  <si>
    <t>пр-т Ст. Разина, 42</t>
  </si>
  <si>
    <t>пр-т Ст. Разина, 45</t>
  </si>
  <si>
    <t>пр-т Ст. Разина, 46</t>
  </si>
  <si>
    <t>пр-т Ст. Разина, 48</t>
  </si>
  <si>
    <t>пр-т Ст. Разина, 49</t>
  </si>
  <si>
    <t>пр-т Ст. Разина, 51</t>
  </si>
  <si>
    <t>пр-т Ст. Разина, 52</t>
  </si>
  <si>
    <t>пр-т Ст. Разина, 55</t>
  </si>
  <si>
    <t>пр-т Ст. Разина, 56</t>
  </si>
  <si>
    <t>пр-т Ст. Разина, 58</t>
  </si>
  <si>
    <t>пр-т Ст. Разина, 63</t>
  </si>
  <si>
    <t>пр-т Ст. Разина, 66</t>
  </si>
  <si>
    <t>пр-т Ст. Разина, 71</t>
  </si>
  <si>
    <t>пр-т Ст. Разина, 75</t>
  </si>
  <si>
    <t>пр-т Ст. Разина, 76</t>
  </si>
  <si>
    <t>ул. Фрунзе, 1</t>
  </si>
  <si>
    <t>ул. Фрунзе, 3</t>
  </si>
  <si>
    <t>ул. Фрунзе, 4</t>
  </si>
  <si>
    <t>ул. Фрунзе, 4А</t>
  </si>
  <si>
    <t>ул. Фрунзе, 4Б</t>
  </si>
  <si>
    <t>ул. Фрунзе, 4В</t>
  </si>
  <si>
    <t>ул. Фрунзе, 5</t>
  </si>
  <si>
    <t>ул. Фрунзе, 9</t>
  </si>
  <si>
    <t>ул. Фрунзе, 11</t>
  </si>
  <si>
    <t>ул. Фрунзе, 15</t>
  </si>
  <si>
    <t>ул. Фрунзе, 16</t>
  </si>
  <si>
    <t>ул. Фрунзе, 17</t>
  </si>
  <si>
    <t>ул. Фрунзе, 18</t>
  </si>
  <si>
    <t>ул. Фрунзе, 21</t>
  </si>
  <si>
    <t>ул. Фрунзе, 22</t>
  </si>
  <si>
    <t>ул. Фрунзе, 25</t>
  </si>
  <si>
    <t>ул. Фрунзе, 27</t>
  </si>
  <si>
    <t>ул. Фрунзе, 29</t>
  </si>
  <si>
    <t>ул. Фрунзе, 31</t>
  </si>
  <si>
    <t>ул. Фрунзе, 37</t>
  </si>
  <si>
    <t>ул. Фрунзе, 41</t>
  </si>
  <si>
    <t>ул. Фрунзе, 43</t>
  </si>
  <si>
    <t>ул. Фрунзе, 45</t>
  </si>
  <si>
    <t>ул. Юбилейная, 19/31</t>
  </si>
  <si>
    <t>ул. Юбилейная, 21</t>
  </si>
  <si>
    <t>ул. Юбилейная, 23</t>
  </si>
  <si>
    <t>ул. Юбилейная, 27</t>
  </si>
  <si>
    <t>ул. Юбилейная, 35</t>
  </si>
  <si>
    <t>ул. Юбилейная, 41</t>
  </si>
  <si>
    <t>ул. Юбилейная, 45</t>
  </si>
  <si>
    <t>ул. Юбилейная, 49</t>
  </si>
  <si>
    <t>ул. Юбилейная, 51</t>
  </si>
  <si>
    <t>ул. Юбилейная, 53</t>
  </si>
  <si>
    <t>ул. Юбилейная, 57</t>
  </si>
  <si>
    <t>ул. Юбилейная, 61</t>
  </si>
  <si>
    <t>ул. Юбилейная, 63</t>
  </si>
  <si>
    <t>ул. Юбилейная, 67</t>
  </si>
  <si>
    <t>ул. Юбилейная, 79</t>
  </si>
  <si>
    <t>ул. Юбилейная, 83</t>
  </si>
  <si>
    <t>Итого по ООО " УК-2 ЖКХ"</t>
  </si>
  <si>
    <t>Ушедшие дома</t>
  </si>
  <si>
    <t>Приморский ,38</t>
  </si>
  <si>
    <t>Приморский ,48</t>
  </si>
  <si>
    <t>ОАО</t>
  </si>
  <si>
    <t>Баумана ,10</t>
  </si>
  <si>
    <t>Королева,24</t>
  </si>
  <si>
    <t>Всего   по ООО"УК № 2"+ ОАО</t>
  </si>
  <si>
    <t>Всего   по ООО"УК № 2"</t>
  </si>
  <si>
    <t>ФЗ из них затраты за счет накопления средств  кр</t>
  </si>
  <si>
    <t xml:space="preserve">оплата  дома ООО </t>
  </si>
  <si>
    <t xml:space="preserve"> ТСЖ </t>
  </si>
  <si>
    <t>Всего   по ООО"УК № 2",без ФЗ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</si>
  <si>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</si>
  <si>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Генеральный директор   "УК № 2ЖКХ"</t>
  </si>
  <si>
    <t xml:space="preserve">Начальник ПЭО </t>
  </si>
  <si>
    <t xml:space="preserve">Начисление и оплата  за капитальный  ремонт  жилых домов,  находящихся на управлении                                                                                                                                                                             </t>
  </si>
  <si>
    <t>ПТО</t>
  </si>
  <si>
    <t>Инициатор проведения видов работ</t>
  </si>
  <si>
    <t>Израсходовано средств на кап. ремонт</t>
  </si>
  <si>
    <t xml:space="preserve">Вид работ </t>
  </si>
  <si>
    <t>Замена стояка отопления</t>
  </si>
  <si>
    <t>ООО " Клас-С</t>
  </si>
  <si>
    <t>Замена инженерных сетей (транзит ХВС)</t>
  </si>
  <si>
    <t>Обследование и проектирование пандусов</t>
  </si>
  <si>
    <t xml:space="preserve">Ремонт подъездов </t>
  </si>
  <si>
    <t>ООО " Фаэтон плюс"</t>
  </si>
  <si>
    <t>Протокол от 15.08.11г</t>
  </si>
  <si>
    <t>Замена оконных блоков ПВХ</t>
  </si>
  <si>
    <t>Протокол от 20.06.11г</t>
  </si>
  <si>
    <t>ООО "АльфаПласт"</t>
  </si>
  <si>
    <t xml:space="preserve">Ремонт подъезда </t>
  </si>
  <si>
    <t>ООО "Стрйкомфорт"</t>
  </si>
  <si>
    <t>Протокол от 29.01.10г</t>
  </si>
  <si>
    <t>Ремонт подъедов и замена светильников</t>
  </si>
  <si>
    <t>Протокол от 01.06.11г</t>
  </si>
  <si>
    <t>Ремонт лифтов</t>
  </si>
  <si>
    <t>ОАО " ЛЭС"</t>
  </si>
  <si>
    <t>ООО " УК №2"</t>
  </si>
  <si>
    <t>Протокол от 28.09.10г</t>
  </si>
  <si>
    <t>Протокол от 02.11.10г</t>
  </si>
  <si>
    <t>Замена лифта</t>
  </si>
  <si>
    <t>Субсидии (ООО " Клас-С)</t>
  </si>
  <si>
    <t xml:space="preserve">Замена тамбурных дверей </t>
  </si>
  <si>
    <t>ООО " УютСервис"</t>
  </si>
  <si>
    <t>Протокол от 16.06.11г</t>
  </si>
  <si>
    <t>Выполнение лабооаторных работ</t>
  </si>
  <si>
    <t>ООО " Геопроект"</t>
  </si>
  <si>
    <t>Протокол от 02.07.10г</t>
  </si>
  <si>
    <t>Протокол от 19.09.11г</t>
  </si>
  <si>
    <t>Ремонт подъездов № 1,2,9,15,16</t>
  </si>
  <si>
    <t>ООО " РосСтрой"</t>
  </si>
  <si>
    <t>Протокол от 06.11.09г</t>
  </si>
  <si>
    <t>Ремонт подъездов № 18,23,24,25</t>
  </si>
  <si>
    <t>Протокол от 23.03.10г</t>
  </si>
  <si>
    <t>Замена оконных и дверных блоков ПВХ</t>
  </si>
  <si>
    <t>Протокол от 23.03.11г</t>
  </si>
  <si>
    <t>Ремонт подъедов № 3,5,8</t>
  </si>
  <si>
    <t>Ремонт подъездов №3,5,7,11</t>
  </si>
  <si>
    <t>Протокол от 20.05.11г</t>
  </si>
  <si>
    <t>Протокол от 12.04.11г</t>
  </si>
  <si>
    <t>Ремонт подъездов № 3,6</t>
  </si>
  <si>
    <t>ООО " ИдеалПластПлюс"</t>
  </si>
  <si>
    <t>Протокол от 01.04.11г</t>
  </si>
  <si>
    <t xml:space="preserve">Замена подъездного отопления </t>
  </si>
  <si>
    <t>ООО " Клас-С"</t>
  </si>
  <si>
    <t>Протокол от  29.04.08г</t>
  </si>
  <si>
    <t>Замена клапанов</t>
  </si>
  <si>
    <t>ООО " Росис"</t>
  </si>
  <si>
    <t>Субсидии ( ООО " РосСтрой</t>
  </si>
  <si>
    <t>Ремонт квартиры №104</t>
  </si>
  <si>
    <t>ООО " АльфаПласт"</t>
  </si>
  <si>
    <t>ООО " Стройкомфорт"</t>
  </si>
  <si>
    <t>Ремонт подъездов № 2,10,6,17,25</t>
  </si>
  <si>
    <t>Протокол от 26.05.09г</t>
  </si>
  <si>
    <t>Ремонт подъезда №8</t>
  </si>
  <si>
    <t>Протокол  от 10.08.09г</t>
  </si>
  <si>
    <t>Ремонт подъезда</t>
  </si>
  <si>
    <t>Протокол  от 30.05.10г</t>
  </si>
  <si>
    <t>Ремонт сан. узла на вахте</t>
  </si>
  <si>
    <t>ООО Фаэтон плюс"</t>
  </si>
  <si>
    <t>Замена дверей ПВХ</t>
  </si>
  <si>
    <t>Протоколтот 23.03.10г</t>
  </si>
  <si>
    <t>Замена пергородки ПВХ (холл на 1 эт)</t>
  </si>
  <si>
    <t>Установка шлагбаума</t>
  </si>
  <si>
    <t>ООО " Металл-Маркет</t>
  </si>
  <si>
    <t>Протокол от 07.05.11г</t>
  </si>
  <si>
    <t>Протокол от 01.08.11г</t>
  </si>
  <si>
    <t>Змена канализации ниже "0"</t>
  </si>
  <si>
    <t>Протокол от 10.05.11г</t>
  </si>
  <si>
    <t>Замена окон ПВХ</t>
  </si>
  <si>
    <t>Поротокол от 10.07.11г</t>
  </si>
  <si>
    <t>ООО "Идеал Пласт палюс"</t>
  </si>
  <si>
    <t>Протокол от 05.06.11г</t>
  </si>
  <si>
    <t>Ремонт кровли</t>
  </si>
  <si>
    <t>Протокол от 30.06.11г</t>
  </si>
  <si>
    <t>Протокол от 22.04.11г</t>
  </si>
  <si>
    <t>Установка узла учета ХВС</t>
  </si>
  <si>
    <t>Протокол от 15.05.11г</t>
  </si>
  <si>
    <t>Ремонт подъеэдов №1,2,3,4,5,6</t>
  </si>
  <si>
    <t>Протокол от 01.12.09г</t>
  </si>
  <si>
    <t>Замена стояка системы водостока</t>
  </si>
  <si>
    <t>Ремонт подъездов № 13,12,14,17</t>
  </si>
  <si>
    <t>Протокол от 08.07.09г</t>
  </si>
  <si>
    <t>Ремонт подъездов № 1,2,3,4</t>
  </si>
  <si>
    <t>Протокол от 25.08.10г</t>
  </si>
  <si>
    <t>Протокол от 26.12.08.г</t>
  </si>
  <si>
    <t>Разработка сметной докум.</t>
  </si>
  <si>
    <t>ООО " ЦЦС"</t>
  </si>
  <si>
    <t>Установка видеонаблюдени</t>
  </si>
  <si>
    <t>ООО " Безопасность-регион"</t>
  </si>
  <si>
    <t>Протокол от 29.07.11г</t>
  </si>
  <si>
    <t>Замена двероного блока ПВХ</t>
  </si>
  <si>
    <t>ООО " СТО ОКОН"</t>
  </si>
  <si>
    <t>Протокол от 21.04.10г</t>
  </si>
  <si>
    <t>Протокол от 01.07.11г</t>
  </si>
  <si>
    <t>Ремонт системы аудидомофона"</t>
  </si>
  <si>
    <t>ООО " ЦифралАвтоград"</t>
  </si>
  <si>
    <t>Протокол от 01.11.11г</t>
  </si>
  <si>
    <t>Замена канлизации ниже " 0"</t>
  </si>
  <si>
    <t>Протокол от 12.11.10г</t>
  </si>
  <si>
    <t>Ремонт подъездов № 1,2,3,4,6</t>
  </si>
  <si>
    <t>Поротокол от 20.06.11г</t>
  </si>
  <si>
    <t>Ремонт подъездов № 2,3,13</t>
  </si>
  <si>
    <t>Замена оконных блоков ПВХ под №13,3</t>
  </si>
  <si>
    <t>Протокол от 28.10.09г</t>
  </si>
  <si>
    <t xml:space="preserve">Замена оконных блоков ПВХ </t>
  </si>
  <si>
    <t>Протокол от 17.09.11г</t>
  </si>
  <si>
    <t>Замена выпуска бытовой канализации</t>
  </si>
  <si>
    <t>ООО " УК №2" ( ГЖИ)</t>
  </si>
  <si>
    <t>Проверка сметной документации</t>
  </si>
  <si>
    <t>ГАУ СО " Гос. Экспертиза проектов в строительстве</t>
  </si>
  <si>
    <t>Замена отопления ниже "0"</t>
  </si>
  <si>
    <t>Протокол от 21.07.09г</t>
  </si>
  <si>
    <t>Замена канализации ниже "0"</t>
  </si>
  <si>
    <t>Протокол 07.07.2011г</t>
  </si>
  <si>
    <t>Замена вапусков водостока</t>
  </si>
  <si>
    <t>Протокол от  05.04.10г</t>
  </si>
  <si>
    <t>Ремонт и утепление фасада</t>
  </si>
  <si>
    <t>Способ размещения</t>
  </si>
  <si>
    <t>ФЗ-185 Протокол от  15.07.11г</t>
  </si>
  <si>
    <t>Ремонт тех. подполья; Замена системы отопления</t>
  </si>
  <si>
    <t>Замена (транзит отопления)</t>
  </si>
  <si>
    <t>Субсидии-Протокол от  31.05.11г</t>
  </si>
  <si>
    <t>Субсидии-Протокол от 09.08.11г</t>
  </si>
  <si>
    <t>ООО "СтройСтандарт"</t>
  </si>
  <si>
    <t>Протокол от 11.11.11г</t>
  </si>
  <si>
    <t>Субсидии-Протокол от  15.08.11г</t>
  </si>
  <si>
    <t>Субсидии Протокол от  15.08.11г</t>
  </si>
  <si>
    <t>Субсидии-Протокол от 15.08.11г</t>
  </si>
  <si>
    <t>Субсидии -Протокол от  15.08.11г</t>
  </si>
  <si>
    <t>Протокол от 15.10.11г</t>
  </si>
  <si>
    <t>Субсидии Протокол от  31.08.11г</t>
  </si>
  <si>
    <t>Технический директор</t>
  </si>
  <si>
    <t>А.В. Попов</t>
  </si>
  <si>
    <t>Начальник ПТО</t>
  </si>
  <si>
    <t>М.Б. Ермохина</t>
  </si>
  <si>
    <t>Гайфеева</t>
  </si>
  <si>
    <t>32-62-80</t>
  </si>
  <si>
    <t>Отчет по капитальному ремонту  с подробной разбивкой в разрезе подрядчиков , указанием инициатора и видов работ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2011г ООО " УК №2 ЖКХ"</t>
  </si>
  <si>
    <t>Выполнение лабораторных работ</t>
  </si>
  <si>
    <t>Ремонт подъезда №6</t>
  </si>
  <si>
    <t>ООО Профстрой"</t>
  </si>
  <si>
    <t>Протокол от 10.07.11г</t>
  </si>
  <si>
    <t>Ремонт подъездов №1,2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</si>
</sst>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0.000"/>
    <numFmt numFmtId="167" formatCode="0.0000"/>
    <numFmt numFmtId="168" formatCode="0.00000"/>
    <numFmt numFmtId="169" formatCode="0.0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0"/>
    <numFmt numFmtId="175" formatCode="#,##0.0"/>
    <numFmt numFmtId="176" formatCode="#,##0.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b/>
      <i/>
      <sz val="16"/>
      <name val="Times New Roman"/>
      <family val="1"/>
    </font>
    <font>
      <b/>
      <sz val="18"/>
      <name val="Times New Roman"/>
      <family val="1"/>
    </font>
    <font>
      <b/>
      <sz val="14"/>
      <name val="Arial Narrow"/>
      <family val="2"/>
    </font>
    <font>
      <sz val="14"/>
      <name val="Arial Narrow"/>
      <family val="2"/>
    </font>
    <font>
      <b/>
      <i/>
      <sz val="14"/>
      <name val="Arial Narrow"/>
      <family val="2"/>
    </font>
    <font>
      <i/>
      <sz val="14"/>
      <name val="Arial Narrow"/>
      <family val="2"/>
    </font>
    <font>
      <sz val="14"/>
      <color indexed="8"/>
      <name val="Arial Narrow"/>
      <family val="2"/>
    </font>
    <font>
      <b/>
      <sz val="18"/>
      <name val="Arial Narrow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12">
    <xf numFmtId="0" fontId="0" fillId="0" borderId="0" xfId="0" applyAlignment="1">
      <alignment/>
    </xf>
    <xf numFmtId="4" fontId="21" fillId="0" borderId="0" xfId="0" applyNumberFormat="1" applyFont="1" applyFill="1" applyBorder="1" applyAlignment="1">
      <alignment/>
    </xf>
    <xf numFmtId="4" fontId="21" fillId="0" borderId="0" xfId="0" applyNumberFormat="1" applyFont="1" applyFill="1" applyAlignment="1">
      <alignment/>
    </xf>
    <xf numFmtId="4" fontId="21" fillId="0" borderId="0" xfId="0" applyNumberFormat="1" applyFont="1" applyFill="1" applyBorder="1" applyAlignment="1">
      <alignment horizontal="center"/>
    </xf>
    <xf numFmtId="4" fontId="21" fillId="0" borderId="0" xfId="0" applyNumberFormat="1" applyFont="1" applyFill="1" applyAlignment="1">
      <alignment/>
    </xf>
    <xf numFmtId="4" fontId="22" fillId="0" borderId="0" xfId="0" applyNumberFormat="1" applyFont="1" applyFill="1" applyAlignment="1">
      <alignment/>
    </xf>
    <xf numFmtId="4" fontId="22" fillId="0" borderId="0" xfId="0" applyNumberFormat="1" applyFont="1" applyFill="1" applyAlignment="1">
      <alignment horizontal="right"/>
    </xf>
    <xf numFmtId="4" fontId="23" fillId="0" borderId="0" xfId="0" applyNumberFormat="1" applyFont="1" applyFill="1" applyAlignment="1">
      <alignment/>
    </xf>
    <xf numFmtId="4" fontId="24" fillId="0" borderId="0" xfId="0" applyNumberFormat="1" applyFont="1" applyFill="1" applyAlignment="1">
      <alignment/>
    </xf>
    <xf numFmtId="4" fontId="21" fillId="0" borderId="0" xfId="0" applyNumberFormat="1" applyFont="1" applyFill="1" applyAlignment="1">
      <alignment horizontal="center"/>
    </xf>
    <xf numFmtId="4" fontId="22" fillId="0" borderId="0" xfId="0" applyNumberFormat="1" applyFont="1" applyFill="1" applyAlignment="1">
      <alignment/>
    </xf>
    <xf numFmtId="4" fontId="21" fillId="0" borderId="10" xfId="0" applyNumberFormat="1" applyFont="1" applyFill="1" applyBorder="1" applyAlignment="1">
      <alignment horizontal="center" vertical="center"/>
    </xf>
    <xf numFmtId="3" fontId="22" fillId="0" borderId="11" xfId="0" applyNumberFormat="1" applyFont="1" applyFill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center"/>
    </xf>
    <xf numFmtId="4" fontId="22" fillId="0" borderId="10" xfId="0" applyNumberFormat="1" applyFont="1" applyFill="1" applyBorder="1" applyAlignment="1">
      <alignment/>
    </xf>
    <xf numFmtId="0" fontId="26" fillId="0" borderId="10" xfId="0" applyFont="1" applyFill="1" applyBorder="1" applyAlignment="1">
      <alignment horizontal="center"/>
    </xf>
    <xf numFmtId="4" fontId="22" fillId="0" borderId="10" xfId="0" applyNumberFormat="1" applyFont="1" applyFill="1" applyBorder="1" applyAlignment="1">
      <alignment horizontal="left" vertical="center"/>
    </xf>
    <xf numFmtId="4" fontId="22" fillId="0" borderId="10" xfId="0" applyNumberFormat="1" applyFont="1" applyFill="1" applyBorder="1" applyAlignment="1">
      <alignment horizontal="center"/>
    </xf>
    <xf numFmtId="4" fontId="22" fillId="0" borderId="10" xfId="0" applyNumberFormat="1" applyFont="1" applyFill="1" applyBorder="1" applyAlignment="1">
      <alignment horizontal="center" vertical="center"/>
    </xf>
    <xf numFmtId="4" fontId="24" fillId="0" borderId="10" xfId="0" applyNumberFormat="1" applyFont="1" applyFill="1" applyBorder="1" applyAlignment="1">
      <alignment horizontal="center" vertical="center"/>
    </xf>
    <xf numFmtId="4" fontId="22" fillId="0" borderId="10" xfId="0" applyNumberFormat="1" applyFont="1" applyFill="1" applyBorder="1" applyAlignment="1">
      <alignment/>
    </xf>
    <xf numFmtId="4" fontId="22" fillId="0" borderId="10" xfId="0" applyNumberFormat="1" applyFont="1" applyFill="1" applyBorder="1" applyAlignment="1">
      <alignment horizontal="right" vertical="center"/>
    </xf>
    <xf numFmtId="4" fontId="22" fillId="0" borderId="10" xfId="0" applyNumberFormat="1" applyFont="1" applyFill="1" applyBorder="1" applyAlignment="1">
      <alignment vertical="center"/>
    </xf>
    <xf numFmtId="4" fontId="22" fillId="24" borderId="10" xfId="0" applyNumberFormat="1" applyFont="1" applyFill="1" applyBorder="1" applyAlignment="1">
      <alignment/>
    </xf>
    <xf numFmtId="4" fontId="22" fillId="24" borderId="10" xfId="0" applyNumberFormat="1" applyFont="1" applyFill="1" applyBorder="1" applyAlignment="1">
      <alignment horizontal="right" vertical="center"/>
    </xf>
    <xf numFmtId="3" fontId="22" fillId="0" borderId="10" xfId="0" applyNumberFormat="1" applyFont="1" applyFill="1" applyBorder="1" applyAlignment="1">
      <alignment/>
    </xf>
    <xf numFmtId="3" fontId="22" fillId="0" borderId="10" xfId="0" applyNumberFormat="1" applyFont="1" applyFill="1" applyBorder="1" applyAlignment="1">
      <alignment horizontal="center" vertical="center"/>
    </xf>
    <xf numFmtId="4" fontId="22" fillId="22" borderId="10" xfId="0" applyNumberFormat="1" applyFont="1" applyFill="1" applyBorder="1" applyAlignment="1">
      <alignment/>
    </xf>
    <xf numFmtId="4" fontId="22" fillId="0" borderId="0" xfId="0" applyNumberFormat="1" applyFont="1" applyFill="1" applyBorder="1" applyAlignment="1">
      <alignment/>
    </xf>
    <xf numFmtId="4" fontId="22" fillId="0" borderId="12" xfId="0" applyNumberFormat="1" applyFont="1" applyFill="1" applyBorder="1" applyAlignment="1">
      <alignment/>
    </xf>
    <xf numFmtId="4" fontId="22" fillId="24" borderId="10" xfId="0" applyNumberFormat="1" applyFont="1" applyFill="1" applyBorder="1" applyAlignment="1">
      <alignment horizontal="center" vertical="center"/>
    </xf>
    <xf numFmtId="4" fontId="22" fillId="0" borderId="13" xfId="0" applyNumberFormat="1" applyFont="1" applyFill="1" applyBorder="1" applyAlignment="1">
      <alignment horizontal="center" vertical="center"/>
    </xf>
    <xf numFmtId="4" fontId="22" fillId="0" borderId="13" xfId="0" applyNumberFormat="1" applyFont="1" applyFill="1" applyBorder="1" applyAlignment="1">
      <alignment/>
    </xf>
    <xf numFmtId="4" fontId="22" fillId="4" borderId="10" xfId="0" applyNumberFormat="1" applyFont="1" applyFill="1" applyBorder="1" applyAlignment="1">
      <alignment/>
    </xf>
    <xf numFmtId="4" fontId="22" fillId="4" borderId="10" xfId="0" applyNumberFormat="1" applyFont="1" applyFill="1" applyBorder="1" applyAlignment="1">
      <alignment horizontal="center" vertical="center"/>
    </xf>
    <xf numFmtId="4" fontId="22" fillId="24" borderId="0" xfId="0" applyNumberFormat="1" applyFont="1" applyFill="1" applyAlignment="1">
      <alignment/>
    </xf>
    <xf numFmtId="4" fontId="22" fillId="4" borderId="10" xfId="0" applyNumberFormat="1" applyFont="1" applyFill="1" applyBorder="1" applyAlignment="1">
      <alignment horizontal="center"/>
    </xf>
    <xf numFmtId="175" fontId="22" fillId="0" borderId="10" xfId="0" applyNumberFormat="1" applyFont="1" applyFill="1" applyBorder="1" applyAlignment="1">
      <alignment/>
    </xf>
    <xf numFmtId="4" fontId="22" fillId="25" borderId="10" xfId="0" applyNumberFormat="1" applyFont="1" applyFill="1" applyBorder="1" applyAlignment="1">
      <alignment/>
    </xf>
    <xf numFmtId="4" fontId="22" fillId="25" borderId="10" xfId="0" applyNumberFormat="1" applyFont="1" applyFill="1" applyBorder="1" applyAlignment="1">
      <alignment horizontal="center" vertical="center"/>
    </xf>
    <xf numFmtId="175" fontId="22" fillId="0" borderId="10" xfId="0" applyNumberFormat="1" applyFont="1" applyFill="1" applyBorder="1" applyAlignment="1">
      <alignment horizontal="center" vertical="center"/>
    </xf>
    <xf numFmtId="4" fontId="23" fillId="0" borderId="14" xfId="0" applyNumberFormat="1" applyFont="1" applyFill="1" applyBorder="1" applyAlignment="1">
      <alignment horizontal="center"/>
    </xf>
    <xf numFmtId="4" fontId="23" fillId="0" borderId="14" xfId="0" applyNumberFormat="1" applyFont="1" applyFill="1" applyBorder="1" applyAlignment="1">
      <alignment/>
    </xf>
    <xf numFmtId="4" fontId="22" fillId="0" borderId="14" xfId="0" applyNumberFormat="1" applyFont="1" applyFill="1" applyBorder="1" applyAlignment="1">
      <alignment horizontal="center"/>
    </xf>
    <xf numFmtId="4" fontId="23" fillId="0" borderId="14" xfId="0" applyNumberFormat="1" applyFont="1" applyFill="1" applyBorder="1" applyAlignment="1">
      <alignment horizontal="right"/>
    </xf>
    <xf numFmtId="3" fontId="23" fillId="0" borderId="13" xfId="0" applyNumberFormat="1" applyFont="1" applyFill="1" applyBorder="1" applyAlignment="1">
      <alignment/>
    </xf>
    <xf numFmtId="4" fontId="27" fillId="0" borderId="13" xfId="0" applyNumberFormat="1" applyFont="1" applyFill="1" applyBorder="1" applyAlignment="1">
      <alignment/>
    </xf>
    <xf numFmtId="4" fontId="23" fillId="0" borderId="13" xfId="0" applyNumberFormat="1" applyFont="1" applyFill="1" applyBorder="1" applyAlignment="1">
      <alignment horizontal="center"/>
    </xf>
    <xf numFmtId="4" fontId="23" fillId="0" borderId="13" xfId="0" applyNumberFormat="1" applyFont="1" applyFill="1" applyBorder="1" applyAlignment="1">
      <alignment horizontal="right"/>
    </xf>
    <xf numFmtId="175" fontId="23" fillId="0" borderId="13" xfId="0" applyNumberFormat="1" applyFont="1" applyFill="1" applyBorder="1" applyAlignment="1">
      <alignment horizontal="center"/>
    </xf>
    <xf numFmtId="175" fontId="23" fillId="0" borderId="13" xfId="0" applyNumberFormat="1" applyFont="1" applyFill="1" applyBorder="1" applyAlignment="1">
      <alignment horizontal="right"/>
    </xf>
    <xf numFmtId="3" fontId="22" fillId="0" borderId="10" xfId="0" applyNumberFormat="1" applyFont="1" applyFill="1" applyBorder="1" applyAlignment="1">
      <alignment/>
    </xf>
    <xf numFmtId="4" fontId="22" fillId="0" borderId="10" xfId="0" applyNumberFormat="1" applyFont="1" applyFill="1" applyBorder="1" applyAlignment="1">
      <alignment horizontal="left" wrapText="1"/>
    </xf>
    <xf numFmtId="4" fontId="22" fillId="0" borderId="10" xfId="0" applyNumberFormat="1" applyFont="1" applyFill="1" applyBorder="1" applyAlignment="1">
      <alignment horizontal="center" wrapText="1"/>
    </xf>
    <xf numFmtId="4" fontId="23" fillId="0" borderId="10" xfId="0" applyNumberFormat="1" applyFont="1" applyFill="1" applyBorder="1" applyAlignment="1">
      <alignment horizontal="center"/>
    </xf>
    <xf numFmtId="4" fontId="24" fillId="0" borderId="10" xfId="0" applyNumberFormat="1" applyFont="1" applyFill="1" applyBorder="1" applyAlignment="1">
      <alignment horizontal="center"/>
    </xf>
    <xf numFmtId="175" fontId="22" fillId="0" borderId="10" xfId="0" applyNumberFormat="1" applyFont="1" applyFill="1" applyBorder="1" applyAlignment="1">
      <alignment/>
    </xf>
    <xf numFmtId="175" fontId="22" fillId="0" borderId="10" xfId="0" applyNumberFormat="1" applyFont="1" applyFill="1" applyBorder="1" applyAlignment="1">
      <alignment horizontal="right"/>
    </xf>
    <xf numFmtId="4" fontId="22" fillId="0" borderId="10" xfId="0" applyNumberFormat="1" applyFont="1" applyFill="1" applyBorder="1" applyAlignment="1">
      <alignment horizontal="right"/>
    </xf>
    <xf numFmtId="3" fontId="22" fillId="0" borderId="15" xfId="0" applyNumberFormat="1" applyFont="1" applyFill="1" applyBorder="1" applyAlignment="1">
      <alignment/>
    </xf>
    <xf numFmtId="4" fontId="22" fillId="0" borderId="15" xfId="0" applyNumberFormat="1" applyFont="1" applyFill="1" applyBorder="1" applyAlignment="1">
      <alignment horizontal="left" wrapText="1"/>
    </xf>
    <xf numFmtId="4" fontId="22" fillId="0" borderId="15" xfId="0" applyNumberFormat="1" applyFont="1" applyFill="1" applyBorder="1" applyAlignment="1">
      <alignment horizontal="center"/>
    </xf>
    <xf numFmtId="4" fontId="21" fillId="0" borderId="15" xfId="0" applyNumberFormat="1" applyFont="1" applyFill="1" applyBorder="1" applyAlignment="1">
      <alignment horizontal="center"/>
    </xf>
    <xf numFmtId="4" fontId="21" fillId="0" borderId="15" xfId="0" applyNumberFormat="1" applyFont="1" applyFill="1" applyBorder="1" applyAlignment="1">
      <alignment/>
    </xf>
    <xf numFmtId="4" fontId="24" fillId="0" borderId="15" xfId="0" applyNumberFormat="1" applyFont="1" applyFill="1" applyBorder="1" applyAlignment="1">
      <alignment horizontal="center"/>
    </xf>
    <xf numFmtId="4" fontId="22" fillId="0" borderId="15" xfId="0" applyNumberFormat="1" applyFont="1" applyFill="1" applyBorder="1" applyAlignment="1">
      <alignment/>
    </xf>
    <xf numFmtId="175" fontId="22" fillId="0" borderId="15" xfId="0" applyNumberFormat="1" applyFont="1" applyFill="1" applyBorder="1" applyAlignment="1">
      <alignment/>
    </xf>
    <xf numFmtId="175" fontId="22" fillId="0" borderId="15" xfId="0" applyNumberFormat="1" applyFont="1" applyFill="1" applyBorder="1" applyAlignment="1">
      <alignment horizontal="right"/>
    </xf>
    <xf numFmtId="2" fontId="22" fillId="0" borderId="15" xfId="0" applyNumberFormat="1" applyFont="1" applyFill="1" applyBorder="1" applyAlignment="1">
      <alignment/>
    </xf>
    <xf numFmtId="4" fontId="23" fillId="24" borderId="14" xfId="0" applyNumberFormat="1" applyFont="1" applyFill="1" applyBorder="1" applyAlignment="1">
      <alignment horizontal="center"/>
    </xf>
    <xf numFmtId="4" fontId="23" fillId="0" borderId="16" xfId="0" applyNumberFormat="1" applyFont="1" applyFill="1" applyBorder="1" applyAlignment="1">
      <alignment horizontal="center"/>
    </xf>
    <xf numFmtId="4" fontId="23" fillId="0" borderId="16" xfId="0" applyNumberFormat="1" applyFont="1" applyFill="1" applyBorder="1" applyAlignment="1">
      <alignment/>
    </xf>
    <xf numFmtId="4" fontId="23" fillId="24" borderId="16" xfId="0" applyNumberFormat="1" applyFont="1" applyFill="1" applyBorder="1" applyAlignment="1">
      <alignment horizontal="center"/>
    </xf>
    <xf numFmtId="4" fontId="23" fillId="0" borderId="16" xfId="0" applyNumberFormat="1" applyFont="1" applyFill="1" applyBorder="1" applyAlignment="1">
      <alignment horizontal="right"/>
    </xf>
    <xf numFmtId="4" fontId="23" fillId="0" borderId="17" xfId="0" applyNumberFormat="1" applyFont="1" applyFill="1" applyBorder="1" applyAlignment="1">
      <alignment horizontal="center"/>
    </xf>
    <xf numFmtId="4" fontId="22" fillId="0" borderId="13" xfId="0" applyNumberFormat="1" applyFont="1" applyFill="1" applyBorder="1" applyAlignment="1">
      <alignment/>
    </xf>
    <xf numFmtId="4" fontId="21" fillId="0" borderId="13" xfId="0" applyNumberFormat="1" applyFont="1" applyFill="1" applyBorder="1" applyAlignment="1">
      <alignment/>
    </xf>
    <xf numFmtId="4" fontId="21" fillId="0" borderId="13" xfId="0" applyNumberFormat="1" applyFont="1" applyFill="1" applyBorder="1" applyAlignment="1">
      <alignment horizontal="center"/>
    </xf>
    <xf numFmtId="4" fontId="22" fillId="0" borderId="13" xfId="0" applyNumberFormat="1" applyFont="1" applyFill="1" applyBorder="1" applyAlignment="1">
      <alignment horizontal="right"/>
    </xf>
    <xf numFmtId="4" fontId="22" fillId="0" borderId="13" xfId="0" applyNumberFormat="1" applyFont="1" applyFill="1" applyBorder="1" applyAlignment="1">
      <alignment horizontal="center"/>
    </xf>
    <xf numFmtId="4" fontId="22" fillId="0" borderId="18" xfId="0" applyNumberFormat="1" applyFont="1" applyFill="1" applyBorder="1" applyAlignment="1">
      <alignment/>
    </xf>
    <xf numFmtId="4" fontId="22" fillId="0" borderId="19" xfId="0" applyNumberFormat="1" applyFont="1" applyFill="1" applyBorder="1" applyAlignment="1">
      <alignment/>
    </xf>
    <xf numFmtId="4" fontId="22" fillId="0" borderId="11" xfId="0" applyNumberFormat="1" applyFont="1" applyFill="1" applyBorder="1" applyAlignment="1">
      <alignment/>
    </xf>
    <xf numFmtId="4" fontId="22" fillId="0" borderId="11" xfId="0" applyNumberFormat="1" applyFont="1" applyFill="1" applyBorder="1" applyAlignment="1">
      <alignment horizontal="right"/>
    </xf>
    <xf numFmtId="4" fontId="23" fillId="0" borderId="11" xfId="0" applyNumberFormat="1" applyFont="1" applyFill="1" applyBorder="1" applyAlignment="1">
      <alignment horizontal="center"/>
    </xf>
    <xf numFmtId="4" fontId="23" fillId="0" borderId="15" xfId="0" applyNumberFormat="1" applyFont="1" applyFill="1" applyBorder="1" applyAlignment="1">
      <alignment horizontal="center"/>
    </xf>
    <xf numFmtId="4" fontId="21" fillId="0" borderId="14" xfId="0" applyNumberFormat="1" applyFont="1" applyFill="1" applyBorder="1" applyAlignment="1">
      <alignment/>
    </xf>
    <xf numFmtId="4" fontId="21" fillId="0" borderId="14" xfId="0" applyNumberFormat="1" applyFont="1" applyFill="1" applyBorder="1" applyAlignment="1">
      <alignment horizontal="center"/>
    </xf>
    <xf numFmtId="4" fontId="21" fillId="0" borderId="14" xfId="0" applyNumberFormat="1" applyFont="1" applyFill="1" applyBorder="1" applyAlignment="1">
      <alignment horizontal="right"/>
    </xf>
    <xf numFmtId="4" fontId="22" fillId="0" borderId="0" xfId="0" applyNumberFormat="1" applyFont="1" applyFill="1" applyBorder="1" applyAlignment="1">
      <alignment/>
    </xf>
    <xf numFmtId="4" fontId="22" fillId="0" borderId="0" xfId="0" applyNumberFormat="1" applyFont="1" applyFill="1" applyBorder="1" applyAlignment="1">
      <alignment horizontal="center"/>
    </xf>
    <xf numFmtId="4" fontId="24" fillId="0" borderId="0" xfId="0" applyNumberFormat="1" applyFont="1" applyFill="1" applyBorder="1" applyAlignment="1">
      <alignment horizontal="center"/>
    </xf>
    <xf numFmtId="4" fontId="22" fillId="0" borderId="0" xfId="0" applyNumberFormat="1" applyFont="1" applyFill="1" applyAlignment="1">
      <alignment horizontal="center"/>
    </xf>
    <xf numFmtId="4" fontId="29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 horizontal="right"/>
    </xf>
    <xf numFmtId="4" fontId="31" fillId="0" borderId="0" xfId="0" applyNumberFormat="1" applyFont="1" applyFill="1" applyAlignment="1">
      <alignment/>
    </xf>
    <xf numFmtId="4" fontId="32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/>
    </xf>
    <xf numFmtId="4" fontId="30" fillId="0" borderId="10" xfId="0" applyNumberFormat="1" applyFont="1" applyFill="1" applyBorder="1" applyAlignment="1">
      <alignment horizontal="center" vertical="center" wrapText="1"/>
    </xf>
    <xf numFmtId="0" fontId="30" fillId="0" borderId="10" xfId="0" applyNumberFormat="1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4" fontId="32" fillId="0" borderId="10" xfId="0" applyNumberFormat="1" applyFont="1" applyFill="1" applyBorder="1" applyAlignment="1">
      <alignment horizontal="center" vertical="center" wrapText="1"/>
    </xf>
    <xf numFmtId="4" fontId="30" fillId="24" borderId="10" xfId="0" applyNumberFormat="1" applyFont="1" applyFill="1" applyBorder="1" applyAlignment="1">
      <alignment horizontal="center" vertical="center" wrapText="1"/>
    </xf>
    <xf numFmtId="3" fontId="30" fillId="0" borderId="10" xfId="0" applyNumberFormat="1" applyFont="1" applyFill="1" applyBorder="1" applyAlignment="1">
      <alignment horizontal="center" vertical="center" wrapText="1"/>
    </xf>
    <xf numFmtId="4" fontId="30" fillId="22" borderId="10" xfId="0" applyNumberFormat="1" applyFont="1" applyFill="1" applyBorder="1" applyAlignment="1">
      <alignment horizontal="center" vertical="center" wrapText="1"/>
    </xf>
    <xf numFmtId="4" fontId="30" fillId="0" borderId="0" xfId="0" applyNumberFormat="1" applyFont="1" applyFill="1" applyBorder="1" applyAlignment="1">
      <alignment/>
    </xf>
    <xf numFmtId="4" fontId="30" fillId="0" borderId="12" xfId="0" applyNumberFormat="1" applyFont="1" applyFill="1" applyBorder="1" applyAlignment="1">
      <alignment/>
    </xf>
    <xf numFmtId="4" fontId="21" fillId="24" borderId="20" xfId="0" applyNumberFormat="1" applyFont="1" applyFill="1" applyBorder="1" applyAlignment="1">
      <alignment horizontal="center" wrapText="1"/>
    </xf>
    <xf numFmtId="4" fontId="21" fillId="24" borderId="21" xfId="0" applyNumberFormat="1" applyFont="1" applyFill="1" applyBorder="1" applyAlignment="1">
      <alignment horizontal="center" wrapText="1"/>
    </xf>
    <xf numFmtId="4" fontId="30" fillId="0" borderId="10" xfId="0" applyNumberFormat="1" applyFont="1" applyFill="1" applyBorder="1" applyAlignment="1">
      <alignment horizontal="center" vertical="center" wrapText="1"/>
    </xf>
    <xf numFmtId="4" fontId="30" fillId="4" borderId="10" xfId="0" applyNumberFormat="1" applyFont="1" applyFill="1" applyBorder="1" applyAlignment="1">
      <alignment horizontal="center" vertical="center" wrapText="1"/>
    </xf>
    <xf numFmtId="4" fontId="30" fillId="0" borderId="13" xfId="0" applyNumberFormat="1" applyFont="1" applyFill="1" applyBorder="1" applyAlignment="1">
      <alignment horizontal="center" vertical="center" wrapText="1"/>
    </xf>
    <xf numFmtId="175" fontId="30" fillId="0" borderId="10" xfId="0" applyNumberFormat="1" applyFont="1" applyFill="1" applyBorder="1" applyAlignment="1">
      <alignment horizontal="center" vertical="center" wrapText="1"/>
    </xf>
    <xf numFmtId="4" fontId="30" fillId="25" borderId="10" xfId="0" applyNumberFormat="1" applyFont="1" applyFill="1" applyBorder="1" applyAlignment="1">
      <alignment horizontal="center" vertical="center" wrapText="1"/>
    </xf>
    <xf numFmtId="4" fontId="29" fillId="0" borderId="10" xfId="0" applyNumberFormat="1" applyFont="1" applyFill="1" applyBorder="1" applyAlignment="1">
      <alignment horizontal="center" vertical="center" wrapText="1"/>
    </xf>
    <xf numFmtId="4" fontId="31" fillId="0" borderId="10" xfId="0" applyNumberFormat="1" applyFont="1" applyFill="1" applyBorder="1" applyAlignment="1">
      <alignment horizontal="center" vertical="center" wrapText="1"/>
    </xf>
    <xf numFmtId="3" fontId="31" fillId="0" borderId="13" xfId="0" applyNumberFormat="1" applyFont="1" applyFill="1" applyBorder="1" applyAlignment="1">
      <alignment/>
    </xf>
    <xf numFmtId="4" fontId="31" fillId="0" borderId="13" xfId="0" applyNumberFormat="1" applyFont="1" applyFill="1" applyBorder="1" applyAlignment="1">
      <alignment/>
    </xf>
    <xf numFmtId="4" fontId="31" fillId="0" borderId="13" xfId="0" applyNumberFormat="1" applyFont="1" applyFill="1" applyBorder="1" applyAlignment="1">
      <alignment horizontal="center"/>
    </xf>
    <xf numFmtId="4" fontId="30" fillId="0" borderId="13" xfId="0" applyNumberFormat="1" applyFont="1" applyFill="1" applyBorder="1" applyAlignment="1">
      <alignment horizontal="center" vertical="center"/>
    </xf>
    <xf numFmtId="4" fontId="31" fillId="0" borderId="13" xfId="0" applyNumberFormat="1" applyFont="1" applyFill="1" applyBorder="1" applyAlignment="1">
      <alignment horizontal="right"/>
    </xf>
    <xf numFmtId="175" fontId="31" fillId="0" borderId="13" xfId="0" applyNumberFormat="1" applyFont="1" applyFill="1" applyBorder="1" applyAlignment="1">
      <alignment horizontal="center"/>
    </xf>
    <xf numFmtId="175" fontId="31" fillId="0" borderId="13" xfId="0" applyNumberFormat="1" applyFont="1" applyFill="1" applyBorder="1" applyAlignment="1">
      <alignment horizontal="right"/>
    </xf>
    <xf numFmtId="3" fontId="30" fillId="0" borderId="10" xfId="0" applyNumberFormat="1" applyFont="1" applyFill="1" applyBorder="1" applyAlignment="1">
      <alignment/>
    </xf>
    <xf numFmtId="4" fontId="30" fillId="0" borderId="10" xfId="0" applyNumberFormat="1" applyFont="1" applyFill="1" applyBorder="1" applyAlignment="1">
      <alignment horizontal="left" wrapText="1"/>
    </xf>
    <xf numFmtId="4" fontId="30" fillId="0" borderId="10" xfId="0" applyNumberFormat="1" applyFont="1" applyFill="1" applyBorder="1" applyAlignment="1">
      <alignment horizontal="center" wrapText="1"/>
    </xf>
    <xf numFmtId="4" fontId="30" fillId="0" borderId="10" xfId="0" applyNumberFormat="1" applyFont="1" applyFill="1" applyBorder="1" applyAlignment="1">
      <alignment horizontal="center"/>
    </xf>
    <xf numFmtId="4" fontId="31" fillId="0" borderId="10" xfId="0" applyNumberFormat="1" applyFont="1" applyFill="1" applyBorder="1" applyAlignment="1">
      <alignment horizontal="center"/>
    </xf>
    <xf numFmtId="4" fontId="32" fillId="0" borderId="10" xfId="0" applyNumberFormat="1" applyFont="1" applyFill="1" applyBorder="1" applyAlignment="1">
      <alignment horizontal="center"/>
    </xf>
    <xf numFmtId="4" fontId="30" fillId="0" borderId="10" xfId="0" applyNumberFormat="1" applyFont="1" applyFill="1" applyBorder="1" applyAlignment="1">
      <alignment horizontal="center" vertical="center"/>
    </xf>
    <xf numFmtId="4" fontId="30" fillId="0" borderId="10" xfId="0" applyNumberFormat="1" applyFont="1" applyFill="1" applyBorder="1" applyAlignment="1">
      <alignment/>
    </xf>
    <xf numFmtId="175" fontId="30" fillId="0" borderId="10" xfId="0" applyNumberFormat="1" applyFont="1" applyFill="1" applyBorder="1" applyAlignment="1">
      <alignment/>
    </xf>
    <xf numFmtId="175" fontId="30" fillId="0" borderId="10" xfId="0" applyNumberFormat="1" applyFont="1" applyFill="1" applyBorder="1" applyAlignment="1">
      <alignment horizontal="right"/>
    </xf>
    <xf numFmtId="4" fontId="30" fillId="0" borderId="10" xfId="0" applyNumberFormat="1" applyFont="1" applyFill="1" applyBorder="1" applyAlignment="1">
      <alignment/>
    </xf>
    <xf numFmtId="4" fontId="30" fillId="0" borderId="10" xfId="0" applyNumberFormat="1" applyFont="1" applyFill="1" applyBorder="1" applyAlignment="1">
      <alignment horizontal="right"/>
    </xf>
    <xf numFmtId="3" fontId="30" fillId="0" borderId="15" xfId="0" applyNumberFormat="1" applyFont="1" applyFill="1" applyBorder="1" applyAlignment="1">
      <alignment/>
    </xf>
    <xf numFmtId="4" fontId="22" fillId="0" borderId="22" xfId="0" applyNumberFormat="1" applyFont="1" applyFill="1" applyBorder="1" applyAlignment="1">
      <alignment horizontal="center"/>
    </xf>
    <xf numFmtId="4" fontId="27" fillId="0" borderId="14" xfId="0" applyNumberFormat="1" applyFont="1" applyFill="1" applyBorder="1" applyAlignment="1">
      <alignment horizontal="center" vertical="center" wrapText="1"/>
    </xf>
    <xf numFmtId="4" fontId="30" fillId="0" borderId="15" xfId="0" applyNumberFormat="1" applyFont="1" applyFill="1" applyBorder="1" applyAlignment="1">
      <alignment horizontal="left" wrapText="1"/>
    </xf>
    <xf numFmtId="4" fontId="30" fillId="0" borderId="15" xfId="0" applyNumberFormat="1" applyFont="1" applyFill="1" applyBorder="1" applyAlignment="1">
      <alignment horizontal="center"/>
    </xf>
    <xf numFmtId="4" fontId="29" fillId="0" borderId="15" xfId="0" applyNumberFormat="1" applyFont="1" applyFill="1" applyBorder="1" applyAlignment="1">
      <alignment horizontal="center"/>
    </xf>
    <xf numFmtId="4" fontId="29" fillId="0" borderId="15" xfId="0" applyNumberFormat="1" applyFont="1" applyFill="1" applyBorder="1" applyAlignment="1">
      <alignment/>
    </xf>
    <xf numFmtId="4" fontId="32" fillId="0" borderId="15" xfId="0" applyNumberFormat="1" applyFont="1" applyFill="1" applyBorder="1" applyAlignment="1">
      <alignment horizontal="center"/>
    </xf>
    <xf numFmtId="4" fontId="30" fillId="0" borderId="15" xfId="0" applyNumberFormat="1" applyFont="1" applyFill="1" applyBorder="1" applyAlignment="1">
      <alignment/>
    </xf>
    <xf numFmtId="175" fontId="30" fillId="0" borderId="15" xfId="0" applyNumberFormat="1" applyFont="1" applyFill="1" applyBorder="1" applyAlignment="1">
      <alignment/>
    </xf>
    <xf numFmtId="175" fontId="30" fillId="0" borderId="15" xfId="0" applyNumberFormat="1" applyFont="1" applyFill="1" applyBorder="1" applyAlignment="1">
      <alignment horizontal="right"/>
    </xf>
    <xf numFmtId="2" fontId="30" fillId="0" borderId="15" xfId="0" applyNumberFormat="1" applyFont="1" applyFill="1" applyBorder="1" applyAlignment="1">
      <alignment/>
    </xf>
    <xf numFmtId="4" fontId="31" fillId="0" borderId="14" xfId="0" applyNumberFormat="1" applyFont="1" applyFill="1" applyBorder="1" applyAlignment="1">
      <alignment horizontal="center"/>
    </xf>
    <xf numFmtId="4" fontId="31" fillId="24" borderId="14" xfId="0" applyNumberFormat="1" applyFont="1" applyFill="1" applyBorder="1" applyAlignment="1">
      <alignment horizontal="center"/>
    </xf>
    <xf numFmtId="4" fontId="31" fillId="0" borderId="14" xfId="0" applyNumberFormat="1" applyFont="1" applyFill="1" applyBorder="1" applyAlignment="1">
      <alignment horizontal="right"/>
    </xf>
    <xf numFmtId="4" fontId="31" fillId="0" borderId="16" xfId="0" applyNumberFormat="1" applyFont="1" applyFill="1" applyBorder="1" applyAlignment="1">
      <alignment horizontal="center"/>
    </xf>
    <xf numFmtId="4" fontId="31" fillId="0" borderId="16" xfId="0" applyNumberFormat="1" applyFont="1" applyFill="1" applyBorder="1" applyAlignment="1">
      <alignment/>
    </xf>
    <xf numFmtId="4" fontId="31" fillId="24" borderId="16" xfId="0" applyNumberFormat="1" applyFont="1" applyFill="1" applyBorder="1" applyAlignment="1">
      <alignment horizontal="center"/>
    </xf>
    <xf numFmtId="4" fontId="31" fillId="0" borderId="16" xfId="0" applyNumberFormat="1" applyFont="1" applyFill="1" applyBorder="1" applyAlignment="1">
      <alignment horizontal="right"/>
    </xf>
    <xf numFmtId="4" fontId="31" fillId="0" borderId="17" xfId="0" applyNumberFormat="1" applyFont="1" applyFill="1" applyBorder="1" applyAlignment="1">
      <alignment horizontal="center"/>
    </xf>
    <xf numFmtId="4" fontId="30" fillId="0" borderId="13" xfId="0" applyNumberFormat="1" applyFont="1" applyFill="1" applyBorder="1" applyAlignment="1">
      <alignment/>
    </xf>
    <xf numFmtId="4" fontId="29" fillId="0" borderId="13" xfId="0" applyNumberFormat="1" applyFont="1" applyFill="1" applyBorder="1" applyAlignment="1">
      <alignment/>
    </xf>
    <xf numFmtId="4" fontId="29" fillId="0" borderId="13" xfId="0" applyNumberFormat="1" applyFont="1" applyFill="1" applyBorder="1" applyAlignment="1">
      <alignment horizontal="center"/>
    </xf>
    <xf numFmtId="4" fontId="30" fillId="0" borderId="13" xfId="0" applyNumberFormat="1" applyFont="1" applyFill="1" applyBorder="1" applyAlignment="1">
      <alignment horizontal="right"/>
    </xf>
    <xf numFmtId="4" fontId="30" fillId="0" borderId="13" xfId="0" applyNumberFormat="1" applyFont="1" applyFill="1" applyBorder="1" applyAlignment="1">
      <alignment horizontal="center"/>
    </xf>
    <xf numFmtId="4" fontId="30" fillId="0" borderId="18" xfId="0" applyNumberFormat="1" applyFont="1" applyFill="1" applyBorder="1" applyAlignment="1">
      <alignment/>
    </xf>
    <xf numFmtId="4" fontId="30" fillId="0" borderId="19" xfId="0" applyNumberFormat="1" applyFont="1" applyFill="1" applyBorder="1" applyAlignment="1">
      <alignment/>
    </xf>
    <xf numFmtId="4" fontId="30" fillId="0" borderId="11" xfId="0" applyNumberFormat="1" applyFont="1" applyFill="1" applyBorder="1" applyAlignment="1">
      <alignment/>
    </xf>
    <xf numFmtId="4" fontId="30" fillId="0" borderId="11" xfId="0" applyNumberFormat="1" applyFont="1" applyFill="1" applyBorder="1" applyAlignment="1">
      <alignment horizontal="right"/>
    </xf>
    <xf numFmtId="4" fontId="31" fillId="0" borderId="11" xfId="0" applyNumberFormat="1" applyFont="1" applyFill="1" applyBorder="1" applyAlignment="1">
      <alignment horizontal="center"/>
    </xf>
    <xf numFmtId="4" fontId="31" fillId="0" borderId="15" xfId="0" applyNumberFormat="1" applyFont="1" applyFill="1" applyBorder="1" applyAlignment="1">
      <alignment horizontal="center"/>
    </xf>
    <xf numFmtId="4" fontId="29" fillId="0" borderId="14" xfId="0" applyNumberFormat="1" applyFont="1" applyFill="1" applyBorder="1" applyAlignment="1">
      <alignment/>
    </xf>
    <xf numFmtId="4" fontId="29" fillId="0" borderId="14" xfId="0" applyNumberFormat="1" applyFont="1" applyFill="1" applyBorder="1" applyAlignment="1">
      <alignment horizontal="center"/>
    </xf>
    <xf numFmtId="4" fontId="29" fillId="0" borderId="14" xfId="0" applyNumberFormat="1" applyFont="1" applyFill="1" applyBorder="1" applyAlignment="1">
      <alignment horizontal="right"/>
    </xf>
    <xf numFmtId="4" fontId="30" fillId="0" borderId="0" xfId="0" applyNumberFormat="1" applyFont="1" applyFill="1" applyBorder="1" applyAlignment="1">
      <alignment/>
    </xf>
    <xf numFmtId="4" fontId="30" fillId="0" borderId="0" xfId="0" applyNumberFormat="1" applyFont="1" applyFill="1" applyBorder="1" applyAlignment="1">
      <alignment horizontal="center"/>
    </xf>
    <xf numFmtId="4" fontId="32" fillId="0" borderId="0" xfId="0" applyNumberFormat="1" applyFont="1" applyFill="1" applyBorder="1" applyAlignment="1">
      <alignment horizontal="center"/>
    </xf>
    <xf numFmtId="4" fontId="30" fillId="0" borderId="0" xfId="0" applyNumberFormat="1" applyFont="1" applyFill="1" applyAlignment="1">
      <alignment horizontal="center"/>
    </xf>
    <xf numFmtId="4" fontId="30" fillId="0" borderId="10" xfId="0" applyNumberFormat="1" applyFont="1" applyFill="1" applyBorder="1" applyAlignment="1">
      <alignment horizontal="left" vertical="center" wrapText="1"/>
    </xf>
    <xf numFmtId="4" fontId="28" fillId="0" borderId="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right" vertical="center" wrapText="1"/>
    </xf>
    <xf numFmtId="4" fontId="21" fillId="0" borderId="14" xfId="0" applyNumberFormat="1" applyFont="1" applyFill="1" applyBorder="1" applyAlignment="1">
      <alignment horizontal="center"/>
    </xf>
    <xf numFmtId="4" fontId="21" fillId="0" borderId="10" xfId="0" applyNumberFormat="1" applyFont="1" applyFill="1" applyBorder="1" applyAlignment="1">
      <alignment horizontal="center" vertical="center"/>
    </xf>
    <xf numFmtId="4" fontId="25" fillId="0" borderId="10" xfId="0" applyNumberFormat="1" applyFont="1" applyFill="1" applyBorder="1" applyAlignment="1">
      <alignment horizontal="center" vertical="center" wrapText="1"/>
    </xf>
    <xf numFmtId="4" fontId="27" fillId="0" borderId="23" xfId="0" applyNumberFormat="1" applyFont="1" applyFill="1" applyBorder="1" applyAlignment="1">
      <alignment horizontal="center" vertical="center" wrapText="1"/>
    </xf>
    <xf numFmtId="4" fontId="27" fillId="0" borderId="24" xfId="0" applyNumberFormat="1" applyFont="1" applyFill="1" applyBorder="1" applyAlignment="1">
      <alignment horizontal="center" vertical="center" wrapText="1"/>
    </xf>
    <xf numFmtId="4" fontId="27" fillId="0" borderId="16" xfId="0" applyNumberFormat="1" applyFont="1" applyFill="1" applyBorder="1" applyAlignment="1">
      <alignment horizontal="center" vertical="center" wrapText="1"/>
    </xf>
    <xf numFmtId="4" fontId="27" fillId="0" borderId="23" xfId="0" applyNumberFormat="1" applyFont="1" applyFill="1" applyBorder="1" applyAlignment="1">
      <alignment horizontal="center"/>
    </xf>
    <xf numFmtId="4" fontId="27" fillId="0" borderId="24" xfId="0" applyNumberFormat="1" applyFont="1" applyFill="1" applyBorder="1" applyAlignment="1">
      <alignment horizontal="center"/>
    </xf>
    <xf numFmtId="4" fontId="21" fillId="0" borderId="15" xfId="0" applyNumberFormat="1" applyFont="1" applyFill="1" applyBorder="1" applyAlignment="1">
      <alignment horizontal="center" vertical="center" wrapText="1"/>
    </xf>
    <xf numFmtId="4" fontId="21" fillId="0" borderId="11" xfId="0" applyNumberFormat="1" applyFont="1" applyFill="1" applyBorder="1" applyAlignment="1">
      <alignment horizontal="center" vertical="center" wrapText="1"/>
    </xf>
    <xf numFmtId="4" fontId="21" fillId="0" borderId="13" xfId="0" applyNumberFormat="1" applyFont="1" applyFill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center" vertical="center" wrapText="1"/>
    </xf>
    <xf numFmtId="4" fontId="22" fillId="0" borderId="25" xfId="0" applyNumberFormat="1" applyFont="1" applyFill="1" applyBorder="1" applyAlignment="1">
      <alignment horizontal="center"/>
    </xf>
    <xf numFmtId="0" fontId="33" fillId="0" borderId="10" xfId="0" applyFont="1" applyFill="1" applyBorder="1" applyAlignment="1">
      <alignment horizontal="center" vertical="center" wrapText="1"/>
    </xf>
    <xf numFmtId="4" fontId="30" fillId="0" borderId="10" xfId="0" applyNumberFormat="1" applyFont="1" applyFill="1" applyBorder="1" applyAlignment="1">
      <alignment horizontal="left" vertical="center" wrapText="1"/>
    </xf>
    <xf numFmtId="4" fontId="30" fillId="0" borderId="15" xfId="0" applyNumberFormat="1" applyFont="1" applyFill="1" applyBorder="1" applyAlignment="1">
      <alignment horizontal="left" vertical="center" wrapText="1"/>
    </xf>
    <xf numFmtId="4" fontId="30" fillId="0" borderId="13" xfId="0" applyNumberFormat="1" applyFont="1" applyFill="1" applyBorder="1" applyAlignment="1">
      <alignment horizontal="left" vertical="center" wrapText="1"/>
    </xf>
    <xf numFmtId="4" fontId="30" fillId="0" borderId="15" xfId="0" applyNumberFormat="1" applyFont="1" applyFill="1" applyBorder="1" applyAlignment="1">
      <alignment horizontal="center" vertical="center" wrapText="1"/>
    </xf>
    <xf numFmtId="4" fontId="30" fillId="0" borderId="13" xfId="0" applyNumberFormat="1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 wrapText="1"/>
    </xf>
    <xf numFmtId="4" fontId="30" fillId="0" borderId="11" xfId="0" applyNumberFormat="1" applyFont="1" applyFill="1" applyBorder="1" applyAlignment="1">
      <alignment horizontal="center" vertical="center" wrapText="1"/>
    </xf>
    <xf numFmtId="4" fontId="31" fillId="0" borderId="14" xfId="0" applyNumberFormat="1" applyFont="1" applyFill="1" applyBorder="1" applyAlignment="1">
      <alignment horizontal="center" vertical="center" wrapText="1"/>
    </xf>
    <xf numFmtId="4" fontId="29" fillId="24" borderId="20" xfId="0" applyNumberFormat="1" applyFont="1" applyFill="1" applyBorder="1" applyAlignment="1">
      <alignment horizontal="center" wrapText="1"/>
    </xf>
    <xf numFmtId="4" fontId="29" fillId="24" borderId="21" xfId="0" applyNumberFormat="1" applyFont="1" applyFill="1" applyBorder="1" applyAlignment="1">
      <alignment horizontal="center" wrapText="1"/>
    </xf>
    <xf numFmtId="4" fontId="30" fillId="0" borderId="25" xfId="0" applyNumberFormat="1" applyFont="1" applyFill="1" applyBorder="1" applyAlignment="1">
      <alignment horizontal="center"/>
    </xf>
    <xf numFmtId="4" fontId="30" fillId="0" borderId="22" xfId="0" applyNumberFormat="1" applyFont="1" applyFill="1" applyBorder="1" applyAlignment="1">
      <alignment horizontal="center"/>
    </xf>
    <xf numFmtId="4" fontId="31" fillId="0" borderId="16" xfId="0" applyNumberFormat="1" applyFont="1" applyFill="1" applyBorder="1" applyAlignment="1">
      <alignment horizontal="center" vertical="center" wrapText="1"/>
    </xf>
    <xf numFmtId="4" fontId="31" fillId="0" borderId="10" xfId="0" applyNumberFormat="1" applyFont="1" applyFill="1" applyBorder="1" applyAlignment="1">
      <alignment horizontal="center" vertical="center" wrapText="1"/>
    </xf>
    <xf numFmtId="4" fontId="31" fillId="0" borderId="23" xfId="0" applyNumberFormat="1" applyFont="1" applyFill="1" applyBorder="1" applyAlignment="1">
      <alignment horizontal="center" vertical="center" wrapText="1"/>
    </xf>
    <xf numFmtId="4" fontId="31" fillId="0" borderId="24" xfId="0" applyNumberFormat="1" applyFont="1" applyFill="1" applyBorder="1" applyAlignment="1">
      <alignment horizontal="center" vertical="center" wrapText="1"/>
    </xf>
    <xf numFmtId="4" fontId="29" fillId="0" borderId="14" xfId="0" applyNumberFormat="1" applyFont="1" applyFill="1" applyBorder="1" applyAlignment="1">
      <alignment horizontal="center"/>
    </xf>
    <xf numFmtId="4" fontId="34" fillId="0" borderId="0" xfId="0" applyNumberFormat="1" applyFont="1" applyFill="1" applyBorder="1" applyAlignment="1">
      <alignment horizontal="center" vertical="center" wrapText="1"/>
    </xf>
    <xf numFmtId="4" fontId="29" fillId="0" borderId="0" xfId="0" applyNumberFormat="1" applyFont="1" applyFill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188"/>
  <sheetViews>
    <sheetView showZeros="0" zoomScale="75" zoomScaleNormal="75" zoomScaleSheetLayoutView="95" workbookViewId="0" topLeftCell="A5">
      <pane xSplit="2" ySplit="7" topLeftCell="AZ174" activePane="bottomRight" state="frozen"/>
      <selection pane="topLeft" activeCell="A5" sqref="A5"/>
      <selection pane="topRight" activeCell="C5" sqref="C5"/>
      <selection pane="bottomLeft" activeCell="A12" sqref="A12"/>
      <selection pane="bottomRight" activeCell="A4" sqref="A4:BI5"/>
    </sheetView>
  </sheetViews>
  <sheetFormatPr defaultColWidth="9.00390625" defaultRowHeight="12.75"/>
  <cols>
    <col min="1" max="1" width="6.625" style="5" customWidth="1"/>
    <col min="2" max="2" width="32.375" style="5" customWidth="1"/>
    <col min="3" max="3" width="26.75390625" style="5" customWidth="1"/>
    <col min="4" max="4" width="21.875" style="5" hidden="1" customWidth="1"/>
    <col min="5" max="5" width="23.00390625" style="5" hidden="1" customWidth="1"/>
    <col min="6" max="6" width="16.125" style="92" hidden="1" customWidth="1"/>
    <col min="7" max="7" width="17.00390625" style="92" hidden="1" customWidth="1"/>
    <col min="8" max="8" width="13.875" style="92" hidden="1" customWidth="1"/>
    <col min="9" max="9" width="19.25390625" style="92" hidden="1" customWidth="1"/>
    <col min="10" max="10" width="18.00390625" style="92" hidden="1" customWidth="1"/>
    <col min="11" max="11" width="19.25390625" style="92" hidden="1" customWidth="1"/>
    <col min="12" max="12" width="21.625" style="92" hidden="1" customWidth="1"/>
    <col min="13" max="13" width="21.375" style="92" hidden="1" customWidth="1"/>
    <col min="14" max="14" width="20.375" style="5" hidden="1" customWidth="1"/>
    <col min="15" max="15" width="16.375" style="5" hidden="1" customWidth="1"/>
    <col min="16" max="16" width="15.875" style="5" hidden="1" customWidth="1"/>
    <col min="17" max="17" width="20.25390625" style="5" hidden="1" customWidth="1"/>
    <col min="18" max="18" width="17.00390625" style="5" hidden="1" customWidth="1"/>
    <col min="19" max="19" width="21.125" style="5" hidden="1" customWidth="1"/>
    <col min="20" max="20" width="23.875" style="5" hidden="1" customWidth="1"/>
    <col min="21" max="21" width="28.75390625" style="5" hidden="1" customWidth="1"/>
    <col min="22" max="22" width="17.75390625" style="5" hidden="1" customWidth="1"/>
    <col min="23" max="23" width="16.375" style="5" hidden="1" customWidth="1"/>
    <col min="24" max="24" width="15.25390625" style="5" hidden="1" customWidth="1"/>
    <col min="25" max="25" width="14.125" style="5" hidden="1" customWidth="1"/>
    <col min="26" max="26" width="20.00390625" style="5" hidden="1" customWidth="1"/>
    <col min="27" max="27" width="18.375" style="5" hidden="1" customWidth="1"/>
    <col min="28" max="28" width="20.375" style="5" hidden="1" customWidth="1"/>
    <col min="29" max="29" width="19.00390625" style="5" hidden="1" customWidth="1"/>
    <col min="30" max="30" width="16.625" style="5" hidden="1" customWidth="1"/>
    <col min="31" max="31" width="17.375" style="5" hidden="1" customWidth="1"/>
    <col min="32" max="32" width="19.375" style="5" hidden="1" customWidth="1"/>
    <col min="33" max="33" width="16.375" style="5" hidden="1" customWidth="1"/>
    <col min="34" max="34" width="17.125" style="5" hidden="1" customWidth="1"/>
    <col min="35" max="35" width="17.25390625" style="5" hidden="1" customWidth="1"/>
    <col min="36" max="36" width="19.75390625" style="5" hidden="1" customWidth="1"/>
    <col min="37" max="37" width="22.75390625" style="5" hidden="1" customWidth="1"/>
    <col min="38" max="38" width="17.75390625" style="5" hidden="1" customWidth="1"/>
    <col min="39" max="39" width="20.25390625" style="5" hidden="1" customWidth="1"/>
    <col min="40" max="40" width="18.75390625" style="5" hidden="1" customWidth="1"/>
    <col min="41" max="41" width="18.625" style="6" hidden="1" customWidth="1"/>
    <col min="42" max="42" width="17.25390625" style="5" hidden="1" customWidth="1"/>
    <col min="43" max="43" width="16.875" style="5" hidden="1" customWidth="1"/>
    <col min="44" max="45" width="17.00390625" style="5" hidden="1" customWidth="1"/>
    <col min="46" max="47" width="16.625" style="5" hidden="1" customWidth="1"/>
    <col min="48" max="48" width="17.125" style="5" hidden="1" customWidth="1"/>
    <col min="49" max="49" width="18.875" style="5" hidden="1" customWidth="1"/>
    <col min="50" max="50" width="16.375" style="5" hidden="1" customWidth="1"/>
    <col min="51" max="51" width="17.875" style="5" hidden="1" customWidth="1"/>
    <col min="52" max="52" width="0.12890625" style="5" hidden="1" customWidth="1"/>
    <col min="53" max="53" width="21.00390625" style="5" hidden="1" customWidth="1"/>
    <col min="54" max="54" width="19.75390625" style="5" customWidth="1"/>
    <col min="55" max="55" width="20.125" style="5" customWidth="1"/>
    <col min="56" max="56" width="17.875" style="5" customWidth="1"/>
    <col min="57" max="57" width="20.875" style="5" customWidth="1"/>
    <col min="58" max="58" width="17.75390625" style="5" customWidth="1"/>
    <col min="59" max="59" width="16.75390625" style="5" customWidth="1"/>
    <col min="60" max="60" width="18.625" style="5" customWidth="1"/>
    <col min="61" max="61" width="18.75390625" style="5" customWidth="1"/>
    <col min="62" max="62" width="18.375" style="5" hidden="1" customWidth="1"/>
    <col min="63" max="63" width="18.75390625" style="5" hidden="1" customWidth="1"/>
    <col min="64" max="67" width="16.125" style="5" hidden="1" customWidth="1"/>
    <col min="68" max="68" width="17.875" style="5" hidden="1" customWidth="1"/>
    <col min="69" max="69" width="20.375" style="5" hidden="1" customWidth="1"/>
    <col min="70" max="70" width="17.375" style="5" hidden="1" customWidth="1"/>
    <col min="71" max="71" width="17.125" style="5" customWidth="1"/>
    <col min="72" max="16384" width="9.125" style="5" customWidth="1"/>
  </cols>
  <sheetData>
    <row r="1" spans="1:19" ht="18.75" hidden="1">
      <c r="A1" s="1"/>
      <c r="B1" s="1"/>
      <c r="C1" s="1"/>
      <c r="D1" s="1"/>
      <c r="E1" s="1"/>
      <c r="F1" s="2"/>
      <c r="G1" s="3"/>
      <c r="H1" s="3"/>
      <c r="I1" s="3"/>
      <c r="J1" s="2"/>
      <c r="K1" s="2"/>
      <c r="L1" s="2"/>
      <c r="M1" s="2"/>
      <c r="N1" s="2"/>
      <c r="O1" s="1"/>
      <c r="P1" s="4"/>
      <c r="Q1" s="4"/>
      <c r="R1" s="4"/>
      <c r="S1" s="4"/>
    </row>
    <row r="2" spans="1:19" ht="18.75" hidden="1">
      <c r="A2" s="1"/>
      <c r="B2" s="1"/>
      <c r="C2" s="1"/>
      <c r="D2" s="1"/>
      <c r="E2" s="1"/>
      <c r="F2" s="2"/>
      <c r="G2" s="3"/>
      <c r="H2" s="3"/>
      <c r="I2" s="3"/>
      <c r="J2" s="2"/>
      <c r="K2" s="2"/>
      <c r="L2" s="2"/>
      <c r="M2" s="2"/>
      <c r="N2" s="2"/>
      <c r="O2" s="1"/>
      <c r="P2" s="2"/>
      <c r="Q2" s="2"/>
      <c r="R2" s="2"/>
      <c r="S2" s="1"/>
    </row>
    <row r="3" spans="1:19" ht="18.75" customHeight="1" hidden="1">
      <c r="A3" s="1"/>
      <c r="B3" s="2"/>
      <c r="C3" s="2"/>
      <c r="D3" s="2"/>
      <c r="E3" s="2"/>
      <c r="F3" s="3"/>
      <c r="G3" s="3"/>
      <c r="H3" s="3"/>
      <c r="I3" s="3"/>
      <c r="J3" s="2"/>
      <c r="K3" s="2"/>
      <c r="L3" s="2"/>
      <c r="M3" s="2"/>
      <c r="N3" s="2"/>
      <c r="O3" s="1"/>
      <c r="P3" s="2"/>
      <c r="Q3" s="2"/>
      <c r="R3" s="2"/>
      <c r="S3" s="1"/>
    </row>
    <row r="4" spans="1:61" ht="18.75" customHeight="1">
      <c r="A4" s="175" t="s">
        <v>212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5"/>
      <c r="AN4" s="175"/>
      <c r="AO4" s="175"/>
      <c r="AP4" s="175"/>
      <c r="AQ4" s="175"/>
      <c r="AR4" s="175"/>
      <c r="AS4" s="175"/>
      <c r="AT4" s="175"/>
      <c r="AU4" s="175"/>
      <c r="AV4" s="175"/>
      <c r="AW4" s="175"/>
      <c r="AX4" s="175"/>
      <c r="AY4" s="175"/>
      <c r="AZ4" s="175"/>
      <c r="BA4" s="175"/>
      <c r="BB4" s="175"/>
      <c r="BC4" s="175"/>
      <c r="BD4" s="175"/>
      <c r="BE4" s="175"/>
      <c r="BF4" s="175"/>
      <c r="BG4" s="175"/>
      <c r="BH4" s="175"/>
      <c r="BI4" s="175"/>
    </row>
    <row r="5" spans="1:61" ht="73.5" customHeight="1">
      <c r="A5" s="175"/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  <c r="AM5" s="175"/>
      <c r="AN5" s="175"/>
      <c r="AO5" s="175"/>
      <c r="AP5" s="175"/>
      <c r="AQ5" s="175"/>
      <c r="AR5" s="175"/>
      <c r="AS5" s="175"/>
      <c r="AT5" s="175"/>
      <c r="AU5" s="175"/>
      <c r="AV5" s="175"/>
      <c r="AW5" s="175"/>
      <c r="AX5" s="175"/>
      <c r="AY5" s="175"/>
      <c r="AZ5" s="175"/>
      <c r="BA5" s="175"/>
      <c r="BB5" s="175"/>
      <c r="BC5" s="175"/>
      <c r="BD5" s="175"/>
      <c r="BE5" s="175"/>
      <c r="BF5" s="175"/>
      <c r="BG5" s="175"/>
      <c r="BH5" s="175"/>
      <c r="BI5" s="175"/>
    </row>
    <row r="6" spans="1:35" ht="19.5">
      <c r="A6" s="1"/>
      <c r="B6" s="1"/>
      <c r="C6" s="1"/>
      <c r="D6" s="1"/>
      <c r="E6" s="1"/>
      <c r="F6" s="3"/>
      <c r="G6" s="3"/>
      <c r="H6" s="3"/>
      <c r="I6" s="3"/>
      <c r="J6" s="3"/>
      <c r="K6" s="3"/>
      <c r="L6" s="3"/>
      <c r="M6" s="3"/>
      <c r="N6" s="1"/>
      <c r="O6" s="1"/>
      <c r="P6" s="1"/>
      <c r="Q6" s="1"/>
      <c r="R6" s="1"/>
      <c r="S6" s="7"/>
      <c r="T6" s="8"/>
      <c r="AI6" s="5">
        <f>AF43+AJ43</f>
        <v>0</v>
      </c>
    </row>
    <row r="7" spans="1:35" ht="15" customHeight="1">
      <c r="A7" s="2"/>
      <c r="B7" s="2"/>
      <c r="C7" s="2"/>
      <c r="D7" s="2"/>
      <c r="E7" s="2"/>
      <c r="F7" s="9"/>
      <c r="G7" s="9"/>
      <c r="H7" s="9"/>
      <c r="I7" s="9"/>
      <c r="J7" s="9"/>
      <c r="K7" s="9"/>
      <c r="L7" s="9"/>
      <c r="M7" s="9"/>
      <c r="N7" s="4"/>
      <c r="O7" s="4"/>
      <c r="P7" s="4"/>
      <c r="Q7" s="4"/>
      <c r="R7" s="4"/>
      <c r="S7" s="4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</row>
    <row r="8" spans="1:70" ht="44.25" customHeight="1">
      <c r="A8" s="176" t="s">
        <v>0</v>
      </c>
      <c r="B8" s="176" t="s">
        <v>1</v>
      </c>
      <c r="C8" s="176" t="s">
        <v>2</v>
      </c>
      <c r="D8" s="180" t="s">
        <v>3</v>
      </c>
      <c r="E8" s="180"/>
      <c r="F8" s="179" t="s">
        <v>4</v>
      </c>
      <c r="G8" s="179"/>
      <c r="H8" s="179"/>
      <c r="I8" s="179"/>
      <c r="J8" s="179" t="s">
        <v>5</v>
      </c>
      <c r="K8" s="179"/>
      <c r="L8" s="179"/>
      <c r="M8" s="179"/>
      <c r="N8" s="179" t="s">
        <v>6</v>
      </c>
      <c r="O8" s="179"/>
      <c r="P8" s="179"/>
      <c r="Q8" s="179"/>
      <c r="R8" s="179" t="s">
        <v>7</v>
      </c>
      <c r="S8" s="179"/>
      <c r="T8" s="179"/>
      <c r="U8" s="179"/>
      <c r="V8" s="179" t="s">
        <v>8</v>
      </c>
      <c r="W8" s="179"/>
      <c r="X8" s="179"/>
      <c r="Y8" s="179"/>
      <c r="Z8" s="179" t="s">
        <v>9</v>
      </c>
      <c r="AA8" s="179"/>
      <c r="AB8" s="179"/>
      <c r="AC8" s="179"/>
      <c r="AD8" s="179" t="s">
        <v>10</v>
      </c>
      <c r="AE8" s="179"/>
      <c r="AF8" s="179"/>
      <c r="AG8" s="179"/>
      <c r="AH8" s="179" t="s">
        <v>11</v>
      </c>
      <c r="AI8" s="179"/>
      <c r="AJ8" s="179"/>
      <c r="AK8" s="179"/>
      <c r="AL8" s="179" t="s">
        <v>12</v>
      </c>
      <c r="AM8" s="179"/>
      <c r="AN8" s="179"/>
      <c r="AO8" s="179"/>
      <c r="AP8" s="179" t="s">
        <v>13</v>
      </c>
      <c r="AQ8" s="179"/>
      <c r="AR8" s="179"/>
      <c r="AS8" s="179"/>
      <c r="AT8" s="179" t="s">
        <v>14</v>
      </c>
      <c r="AU8" s="179"/>
      <c r="AV8" s="179"/>
      <c r="AW8" s="179"/>
      <c r="AX8" s="179" t="s">
        <v>15</v>
      </c>
      <c r="AY8" s="179"/>
      <c r="AZ8" s="179"/>
      <c r="BA8" s="179"/>
      <c r="BB8" s="179" t="s">
        <v>16</v>
      </c>
      <c r="BC8" s="179"/>
      <c r="BD8" s="179"/>
      <c r="BE8" s="179"/>
      <c r="BF8" s="176" t="s">
        <v>17</v>
      </c>
      <c r="BG8" s="186" t="s">
        <v>18</v>
      </c>
      <c r="BH8" s="176" t="s">
        <v>19</v>
      </c>
      <c r="BI8" s="176" t="s">
        <v>20</v>
      </c>
      <c r="BJ8" s="190" t="s">
        <v>21</v>
      </c>
      <c r="BK8" s="137"/>
      <c r="BL8" s="189" t="s">
        <v>22</v>
      </c>
      <c r="BM8" s="189"/>
      <c r="BN8" s="189" t="s">
        <v>23</v>
      </c>
      <c r="BO8" s="189"/>
      <c r="BP8" s="176" t="s">
        <v>24</v>
      </c>
      <c r="BQ8" s="189" t="s">
        <v>25</v>
      </c>
      <c r="BR8" s="189"/>
    </row>
    <row r="9" spans="1:70" ht="58.5" customHeight="1">
      <c r="A9" s="176"/>
      <c r="B9" s="176"/>
      <c r="C9" s="176"/>
      <c r="D9" s="180" t="s">
        <v>26</v>
      </c>
      <c r="E9" s="180" t="s">
        <v>27</v>
      </c>
      <c r="F9" s="176" t="s">
        <v>28</v>
      </c>
      <c r="G9" s="176" t="s">
        <v>29</v>
      </c>
      <c r="H9" s="176" t="s">
        <v>30</v>
      </c>
      <c r="I9" s="176" t="s">
        <v>31</v>
      </c>
      <c r="J9" s="176" t="s">
        <v>28</v>
      </c>
      <c r="K9" s="176" t="s">
        <v>29</v>
      </c>
      <c r="L9" s="176" t="s">
        <v>30</v>
      </c>
      <c r="M9" s="176" t="s">
        <v>31</v>
      </c>
      <c r="N9" s="176" t="s">
        <v>28</v>
      </c>
      <c r="O9" s="176" t="s">
        <v>29</v>
      </c>
      <c r="P9" s="176" t="s">
        <v>30</v>
      </c>
      <c r="Q9" s="176" t="s">
        <v>31</v>
      </c>
      <c r="R9" s="176" t="s">
        <v>28</v>
      </c>
      <c r="S9" s="176" t="s">
        <v>29</v>
      </c>
      <c r="T9" s="176" t="s">
        <v>30</v>
      </c>
      <c r="U9" s="176" t="s">
        <v>31</v>
      </c>
      <c r="V9" s="176" t="s">
        <v>28</v>
      </c>
      <c r="W9" s="176" t="s">
        <v>29</v>
      </c>
      <c r="X9" s="176" t="s">
        <v>30</v>
      </c>
      <c r="Y9" s="176" t="s">
        <v>31</v>
      </c>
      <c r="Z9" s="176" t="s">
        <v>28</v>
      </c>
      <c r="AA9" s="176" t="s">
        <v>29</v>
      </c>
      <c r="AB9" s="176" t="s">
        <v>30</v>
      </c>
      <c r="AC9" s="176" t="s">
        <v>31</v>
      </c>
      <c r="AD9" s="176" t="s">
        <v>28</v>
      </c>
      <c r="AE9" s="176" t="s">
        <v>29</v>
      </c>
      <c r="AF9" s="176" t="s">
        <v>30</v>
      </c>
      <c r="AG9" s="176" t="s">
        <v>31</v>
      </c>
      <c r="AH9" s="176" t="s">
        <v>28</v>
      </c>
      <c r="AI9" s="176" t="s">
        <v>29</v>
      </c>
      <c r="AJ9" s="176" t="s">
        <v>30</v>
      </c>
      <c r="AK9" s="176" t="s">
        <v>31</v>
      </c>
      <c r="AL9" s="176" t="s">
        <v>28</v>
      </c>
      <c r="AM9" s="176" t="s">
        <v>29</v>
      </c>
      <c r="AN9" s="176" t="s">
        <v>30</v>
      </c>
      <c r="AO9" s="177" t="s">
        <v>31</v>
      </c>
      <c r="AP9" s="176" t="s">
        <v>28</v>
      </c>
      <c r="AQ9" s="176" t="s">
        <v>29</v>
      </c>
      <c r="AR9" s="176" t="s">
        <v>30</v>
      </c>
      <c r="AS9" s="176" t="s">
        <v>31</v>
      </c>
      <c r="AT9" s="176" t="s">
        <v>28</v>
      </c>
      <c r="AU9" s="176" t="s">
        <v>29</v>
      </c>
      <c r="AV9" s="176" t="s">
        <v>30</v>
      </c>
      <c r="AW9" s="176" t="s">
        <v>31</v>
      </c>
      <c r="AX9" s="176" t="s">
        <v>28</v>
      </c>
      <c r="AY9" s="176" t="s">
        <v>29</v>
      </c>
      <c r="AZ9" s="176" t="s">
        <v>30</v>
      </c>
      <c r="BA9" s="176" t="s">
        <v>31</v>
      </c>
      <c r="BB9" s="176" t="s">
        <v>28</v>
      </c>
      <c r="BC9" s="176" t="s">
        <v>29</v>
      </c>
      <c r="BD9" s="176" t="s">
        <v>30</v>
      </c>
      <c r="BE9" s="176" t="s">
        <v>31</v>
      </c>
      <c r="BF9" s="176"/>
      <c r="BG9" s="187"/>
      <c r="BH9" s="176"/>
      <c r="BI9" s="176"/>
      <c r="BJ9" s="189" t="s">
        <v>32</v>
      </c>
      <c r="BK9" s="189" t="s">
        <v>33</v>
      </c>
      <c r="BL9" s="189" t="s">
        <v>34</v>
      </c>
      <c r="BM9" s="189" t="s">
        <v>35</v>
      </c>
      <c r="BN9" s="189" t="s">
        <v>34</v>
      </c>
      <c r="BO9" s="189" t="s">
        <v>35</v>
      </c>
      <c r="BP9" s="176"/>
      <c r="BQ9" s="189" t="s">
        <v>34</v>
      </c>
      <c r="BR9" s="189" t="s">
        <v>35</v>
      </c>
    </row>
    <row r="10" spans="1:70" ht="52.5" customHeight="1">
      <c r="A10" s="176"/>
      <c r="B10" s="176"/>
      <c r="C10" s="176"/>
      <c r="D10" s="180"/>
      <c r="E10" s="180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  <c r="AO10" s="177"/>
      <c r="AP10" s="176"/>
      <c r="AQ10" s="176"/>
      <c r="AR10" s="176"/>
      <c r="AS10" s="176"/>
      <c r="AT10" s="176"/>
      <c r="AU10" s="176"/>
      <c r="AV10" s="176"/>
      <c r="AW10" s="176"/>
      <c r="AX10" s="176"/>
      <c r="AY10" s="176"/>
      <c r="AZ10" s="176"/>
      <c r="BA10" s="176"/>
      <c r="BB10" s="176"/>
      <c r="BC10" s="176"/>
      <c r="BD10" s="176"/>
      <c r="BE10" s="176"/>
      <c r="BF10" s="176"/>
      <c r="BG10" s="188"/>
      <c r="BH10" s="176"/>
      <c r="BI10" s="176"/>
      <c r="BJ10" s="189"/>
      <c r="BK10" s="189"/>
      <c r="BL10" s="189"/>
      <c r="BM10" s="189"/>
      <c r="BN10" s="189"/>
      <c r="BO10" s="189"/>
      <c r="BP10" s="176"/>
      <c r="BQ10" s="189"/>
      <c r="BR10" s="189"/>
    </row>
    <row r="11" spans="1:70" ht="21" customHeight="1">
      <c r="A11" s="12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  <c r="I11" s="12">
        <v>9</v>
      </c>
      <c r="J11" s="12">
        <v>10</v>
      </c>
      <c r="K11" s="12">
        <v>11</v>
      </c>
      <c r="L11" s="12">
        <v>12</v>
      </c>
      <c r="M11" s="12">
        <v>13</v>
      </c>
      <c r="N11" s="12">
        <v>14</v>
      </c>
      <c r="O11" s="12">
        <v>15</v>
      </c>
      <c r="P11" s="12">
        <v>16</v>
      </c>
      <c r="Q11" s="12">
        <v>17</v>
      </c>
      <c r="R11" s="12">
        <v>18</v>
      </c>
      <c r="S11" s="12">
        <v>19</v>
      </c>
      <c r="T11" s="12">
        <v>20</v>
      </c>
      <c r="U11" s="12">
        <v>21</v>
      </c>
      <c r="V11" s="12">
        <v>22</v>
      </c>
      <c r="W11" s="12">
        <v>23</v>
      </c>
      <c r="X11" s="12">
        <v>24</v>
      </c>
      <c r="Y11" s="12">
        <v>25</v>
      </c>
      <c r="Z11" s="12">
        <v>26</v>
      </c>
      <c r="AA11" s="12">
        <v>27</v>
      </c>
      <c r="AB11" s="12">
        <v>28</v>
      </c>
      <c r="AC11" s="12">
        <v>29</v>
      </c>
      <c r="AD11" s="12">
        <v>30</v>
      </c>
      <c r="AE11" s="12">
        <v>31</v>
      </c>
      <c r="AF11" s="12">
        <v>32</v>
      </c>
      <c r="AG11" s="12">
        <v>33</v>
      </c>
      <c r="AH11" s="12">
        <v>34</v>
      </c>
      <c r="AI11" s="12">
        <v>35</v>
      </c>
      <c r="AJ11" s="12">
        <v>36</v>
      </c>
      <c r="AK11" s="12">
        <v>37</v>
      </c>
      <c r="AL11" s="12">
        <v>38</v>
      </c>
      <c r="AM11" s="12">
        <v>39</v>
      </c>
      <c r="AN11" s="12">
        <v>40</v>
      </c>
      <c r="AO11" s="12">
        <v>41</v>
      </c>
      <c r="AP11" s="12">
        <v>42</v>
      </c>
      <c r="AQ11" s="12">
        <v>43</v>
      </c>
      <c r="AR11" s="12">
        <v>44</v>
      </c>
      <c r="AS11" s="12">
        <v>45</v>
      </c>
      <c r="AT11" s="12">
        <v>46</v>
      </c>
      <c r="AU11" s="12">
        <v>47</v>
      </c>
      <c r="AV11" s="12">
        <v>48</v>
      </c>
      <c r="AW11" s="12">
        <v>49</v>
      </c>
      <c r="AX11" s="12">
        <v>50</v>
      </c>
      <c r="AY11" s="12">
        <v>51</v>
      </c>
      <c r="AZ11" s="12">
        <v>52</v>
      </c>
      <c r="BA11" s="12">
        <v>53</v>
      </c>
      <c r="BB11" s="12">
        <v>54</v>
      </c>
      <c r="BC11" s="12">
        <v>55</v>
      </c>
      <c r="BD11" s="12">
        <v>56</v>
      </c>
      <c r="BE11" s="12">
        <v>57</v>
      </c>
      <c r="BF11" s="12">
        <v>58</v>
      </c>
      <c r="BG11" s="12"/>
      <c r="BH11" s="12">
        <v>59</v>
      </c>
      <c r="BI11" s="12">
        <v>60</v>
      </c>
      <c r="BJ11" s="13">
        <v>71</v>
      </c>
      <c r="BK11" s="13">
        <v>72</v>
      </c>
      <c r="BL11" s="14"/>
      <c r="BM11" s="14"/>
      <c r="BN11" s="14"/>
      <c r="BO11" s="14"/>
      <c r="BP11" s="14"/>
      <c r="BQ11" s="14"/>
      <c r="BR11" s="14"/>
    </row>
    <row r="12" spans="1:70" s="10" customFormat="1" ht="18.75">
      <c r="A12" s="15">
        <v>1</v>
      </c>
      <c r="B12" s="16" t="s">
        <v>36</v>
      </c>
      <c r="C12" s="17">
        <v>23822.89</v>
      </c>
      <c r="D12" s="18">
        <f aca="true" t="shared" si="0" ref="D12:D43">C12-E12</f>
        <v>22983.85</v>
      </c>
      <c r="E12" s="18">
        <v>839.04</v>
      </c>
      <c r="F12" s="18">
        <v>3959.73</v>
      </c>
      <c r="G12" s="18">
        <v>3396.75</v>
      </c>
      <c r="H12" s="18"/>
      <c r="I12" s="18"/>
      <c r="J12" s="18">
        <v>3959.73</v>
      </c>
      <c r="K12" s="18">
        <v>3577.41</v>
      </c>
      <c r="L12" s="18"/>
      <c r="M12" s="17">
        <f>L12/1.18</f>
        <v>0</v>
      </c>
      <c r="N12" s="19">
        <v>3959.73</v>
      </c>
      <c r="O12" s="18">
        <v>4718.4</v>
      </c>
      <c r="P12" s="18"/>
      <c r="Q12" s="18">
        <f>P12/1.18</f>
        <v>0</v>
      </c>
      <c r="R12" s="18">
        <v>4033.86</v>
      </c>
      <c r="S12" s="18">
        <v>3009.65</v>
      </c>
      <c r="T12" s="18"/>
      <c r="U12" s="18">
        <f>T12/1.18</f>
        <v>0</v>
      </c>
      <c r="V12" s="20">
        <v>4033.86</v>
      </c>
      <c r="W12" s="20">
        <v>4450.84</v>
      </c>
      <c r="X12" s="20"/>
      <c r="Y12" s="20"/>
      <c r="Z12" s="20">
        <v>4033.86</v>
      </c>
      <c r="AA12" s="20">
        <v>4347.98</v>
      </c>
      <c r="AB12" s="20"/>
      <c r="AC12" s="18"/>
      <c r="AD12" s="20">
        <v>4033.86</v>
      </c>
      <c r="AE12" s="20">
        <v>3472.02</v>
      </c>
      <c r="AF12" s="20"/>
      <c r="AG12" s="20"/>
      <c r="AH12" s="20">
        <v>4033.86</v>
      </c>
      <c r="AI12" s="20">
        <v>4354.81</v>
      </c>
      <c r="AJ12" s="20"/>
      <c r="AK12" s="18">
        <f>AJ12/1.18</f>
        <v>0</v>
      </c>
      <c r="AL12" s="20">
        <v>4033.86</v>
      </c>
      <c r="AM12" s="20">
        <v>4406.12</v>
      </c>
      <c r="AN12" s="20"/>
      <c r="AO12" s="21">
        <f>AN12/1.18</f>
        <v>0</v>
      </c>
      <c r="AP12" s="20">
        <v>4033.86</v>
      </c>
      <c r="AQ12" s="20">
        <v>4121.14</v>
      </c>
      <c r="AR12" s="20"/>
      <c r="AS12" s="18"/>
      <c r="AT12" s="20">
        <v>4033.85</v>
      </c>
      <c r="AU12" s="20">
        <v>4283.48</v>
      </c>
      <c r="AV12" s="20"/>
      <c r="AW12" s="18">
        <f>AV12/1.18</f>
        <v>0</v>
      </c>
      <c r="AX12" s="20">
        <v>4033.86</v>
      </c>
      <c r="AY12" s="20">
        <v>4380.9</v>
      </c>
      <c r="AZ12" s="20"/>
      <c r="BA12" s="18">
        <f>AZ12/1.18</f>
        <v>0</v>
      </c>
      <c r="BB12" s="20">
        <f aca="true" t="shared" si="1" ref="BB12:BB43">AX12+AT12+AP12+AL12+AH12+AD12+Z12+V12+R12+N12+J12+F12</f>
        <v>48183.92000000001</v>
      </c>
      <c r="BC12" s="20">
        <f aca="true" t="shared" si="2" ref="BC12:BC43">AY12+AU12+AQ12+AM12+AI12+AE12+AA12+W12+S12+O12+K12+G12</f>
        <v>48519.5</v>
      </c>
      <c r="BD12" s="20">
        <f aca="true" t="shared" si="3" ref="BD12:BD43">AZ12+AV12+AR12+AN12+AJ12+AF12+AB12+X12+T12+P12+L12+H12</f>
        <v>0</v>
      </c>
      <c r="BE12" s="20">
        <f aca="true" t="shared" si="4" ref="BE12:BE43">BA12+AW12+AS12+AO12+AK12+AG12+AC12+Y12+U12+Q12+M12+I12</f>
        <v>0</v>
      </c>
      <c r="BF12" s="20">
        <f aca="true" t="shared" si="5" ref="BF12:BF43">C12+BC12-BD12</f>
        <v>72342.39</v>
      </c>
      <c r="BG12" s="20">
        <v>460.56</v>
      </c>
      <c r="BH12" s="20"/>
      <c r="BI12" s="20">
        <f>BF12-BH12+BG12</f>
        <v>72802.95</v>
      </c>
      <c r="BJ12" s="20">
        <f aca="true" t="shared" si="6" ref="BJ12:BJ43">BC12+D12</f>
        <v>71503.35</v>
      </c>
      <c r="BK12" s="20">
        <f aca="true" t="shared" si="7" ref="BK12:BK43">E12</f>
        <v>839.04</v>
      </c>
      <c r="BL12" s="20"/>
      <c r="BM12" s="20"/>
      <c r="BN12" s="20"/>
      <c r="BO12" s="20"/>
      <c r="BP12" s="20">
        <f aca="true" t="shared" si="8" ref="BP12:BP33">C12+BC12-BD12-BL12-BM12</f>
        <v>72342.39</v>
      </c>
      <c r="BQ12" s="17">
        <f aca="true" t="shared" si="9" ref="BQ12:BQ34">D12+BC12-BD12</f>
        <v>71503.35</v>
      </c>
      <c r="BR12" s="20">
        <f aca="true" t="shared" si="10" ref="BR12:BR33">E12-BM12</f>
        <v>839.04</v>
      </c>
    </row>
    <row r="13" spans="1:70" s="10" customFormat="1" ht="18.75">
      <c r="A13" s="15">
        <v>2</v>
      </c>
      <c r="B13" s="16" t="s">
        <v>37</v>
      </c>
      <c r="C13" s="17">
        <v>1003659.19</v>
      </c>
      <c r="D13" s="18">
        <f t="shared" si="0"/>
        <v>848282.86</v>
      </c>
      <c r="E13" s="18">
        <v>155376.33</v>
      </c>
      <c r="F13" s="18">
        <v>22641.3</v>
      </c>
      <c r="G13" s="18">
        <v>16905.44</v>
      </c>
      <c r="H13" s="18"/>
      <c r="I13" s="18"/>
      <c r="J13" s="18">
        <v>22641.32</v>
      </c>
      <c r="K13" s="18">
        <v>23066.5</v>
      </c>
      <c r="L13" s="18"/>
      <c r="M13" s="17">
        <f aca="true" t="shared" si="11" ref="M13:M76">L13/1.18</f>
        <v>0</v>
      </c>
      <c r="N13" s="19">
        <v>22613.94</v>
      </c>
      <c r="O13" s="18">
        <v>24117.17</v>
      </c>
      <c r="P13" s="18"/>
      <c r="Q13" s="18">
        <f aca="true" t="shared" si="12" ref="Q13:Q76">P13/1.18</f>
        <v>0</v>
      </c>
      <c r="R13" s="18">
        <v>22598.83</v>
      </c>
      <c r="S13" s="18">
        <v>19021.21</v>
      </c>
      <c r="T13" s="18"/>
      <c r="U13" s="18">
        <f aca="true" t="shared" si="13" ref="U13:U76">T13/1.18</f>
        <v>0</v>
      </c>
      <c r="V13" s="20">
        <v>22662.55</v>
      </c>
      <c r="W13" s="20">
        <v>26220.1</v>
      </c>
      <c r="X13" s="20"/>
      <c r="Y13" s="20"/>
      <c r="Z13" s="20">
        <v>22625.82</v>
      </c>
      <c r="AA13" s="20">
        <v>21203.32</v>
      </c>
      <c r="AB13" s="20"/>
      <c r="AC13" s="18"/>
      <c r="AD13" s="20">
        <v>22709.51</v>
      </c>
      <c r="AE13" s="20">
        <v>23269.4</v>
      </c>
      <c r="AF13" s="20"/>
      <c r="AG13" s="20"/>
      <c r="AH13" s="20">
        <v>22802.84</v>
      </c>
      <c r="AI13" s="20">
        <v>21654.45</v>
      </c>
      <c r="AJ13" s="20"/>
      <c r="AK13" s="18">
        <f aca="true" t="shared" si="14" ref="AK13:AK76">AJ13/1.18</f>
        <v>0</v>
      </c>
      <c r="AL13" s="20">
        <v>22802.84</v>
      </c>
      <c r="AM13" s="20">
        <v>22177.11</v>
      </c>
      <c r="AN13" s="20"/>
      <c r="AO13" s="21">
        <f aca="true" t="shared" si="15" ref="AO13:AO76">AN13/1.18</f>
        <v>0</v>
      </c>
      <c r="AP13" s="20">
        <v>22802.85</v>
      </c>
      <c r="AQ13" s="20">
        <v>22643.66</v>
      </c>
      <c r="AR13" s="20"/>
      <c r="AS13" s="18"/>
      <c r="AT13" s="20">
        <v>22802.83</v>
      </c>
      <c r="AU13" s="20">
        <v>23960.36</v>
      </c>
      <c r="AV13" s="20"/>
      <c r="AW13" s="18">
        <f aca="true" t="shared" si="16" ref="AW13:AW75">AV13/1.18</f>
        <v>0</v>
      </c>
      <c r="AX13" s="20">
        <v>22802.8</v>
      </c>
      <c r="AY13" s="20">
        <v>26666.95</v>
      </c>
      <c r="AZ13" s="20"/>
      <c r="BA13" s="18">
        <f aca="true" t="shared" si="17" ref="BA13:BA76">AZ13/1.18</f>
        <v>0</v>
      </c>
      <c r="BB13" s="20">
        <f t="shared" si="1"/>
        <v>272507.43</v>
      </c>
      <c r="BC13" s="20">
        <f t="shared" si="2"/>
        <v>270905.67</v>
      </c>
      <c r="BD13" s="20">
        <f t="shared" si="3"/>
        <v>0</v>
      </c>
      <c r="BE13" s="20">
        <f t="shared" si="4"/>
        <v>0</v>
      </c>
      <c r="BF13" s="20">
        <f t="shared" si="5"/>
        <v>1274564.8599999999</v>
      </c>
      <c r="BG13" s="20"/>
      <c r="BH13" s="20"/>
      <c r="BI13" s="20">
        <f aca="true" t="shared" si="18" ref="BI13:BI76">BF13-BH13+BG13</f>
        <v>1274564.8599999999</v>
      </c>
      <c r="BJ13" s="20">
        <f t="shared" si="6"/>
        <v>1119188.53</v>
      </c>
      <c r="BK13" s="20">
        <f t="shared" si="7"/>
        <v>155376.33</v>
      </c>
      <c r="BL13" s="20"/>
      <c r="BM13" s="20"/>
      <c r="BN13" s="20"/>
      <c r="BO13" s="20"/>
      <c r="BP13" s="20">
        <f t="shared" si="8"/>
        <v>1274564.8599999999</v>
      </c>
      <c r="BQ13" s="17">
        <f t="shared" si="9"/>
        <v>1119188.53</v>
      </c>
      <c r="BR13" s="20">
        <f t="shared" si="10"/>
        <v>155376.33</v>
      </c>
    </row>
    <row r="14" spans="1:70" s="10" customFormat="1" ht="18.75">
      <c r="A14" s="15">
        <v>3</v>
      </c>
      <c r="B14" s="22" t="s">
        <v>38</v>
      </c>
      <c r="C14" s="17">
        <v>172152.17</v>
      </c>
      <c r="D14" s="18">
        <f t="shared" si="0"/>
        <v>154922.98</v>
      </c>
      <c r="E14" s="18">
        <v>17229.19</v>
      </c>
      <c r="F14" s="18">
        <v>3629.64</v>
      </c>
      <c r="G14" s="18">
        <v>3111.05</v>
      </c>
      <c r="H14" s="18"/>
      <c r="I14" s="18"/>
      <c r="J14" s="18">
        <v>3629.65</v>
      </c>
      <c r="K14" s="18">
        <v>3274.42</v>
      </c>
      <c r="L14" s="18"/>
      <c r="M14" s="17">
        <f t="shared" si="11"/>
        <v>0</v>
      </c>
      <c r="N14" s="19">
        <v>3629.66</v>
      </c>
      <c r="O14" s="18">
        <v>4052.4</v>
      </c>
      <c r="P14" s="18"/>
      <c r="Q14" s="18">
        <f t="shared" si="12"/>
        <v>0</v>
      </c>
      <c r="R14" s="18">
        <v>3629.65</v>
      </c>
      <c r="S14" s="18">
        <v>2591.42</v>
      </c>
      <c r="T14" s="18"/>
      <c r="U14" s="18">
        <f t="shared" si="13"/>
        <v>0</v>
      </c>
      <c r="V14" s="20">
        <v>3629.65</v>
      </c>
      <c r="W14" s="20">
        <v>3757.56</v>
      </c>
      <c r="X14" s="20"/>
      <c r="Y14" s="20"/>
      <c r="Z14" s="20">
        <v>3629.65</v>
      </c>
      <c r="AA14" s="20">
        <v>3868.82</v>
      </c>
      <c r="AB14" s="20"/>
      <c r="AC14" s="18"/>
      <c r="AD14" s="20">
        <v>3557.61</v>
      </c>
      <c r="AE14" s="20">
        <v>3923.22</v>
      </c>
      <c r="AF14" s="20"/>
      <c r="AG14" s="20"/>
      <c r="AH14" s="20">
        <v>3629.65</v>
      </c>
      <c r="AI14" s="20">
        <v>3396.32</v>
      </c>
      <c r="AJ14" s="20"/>
      <c r="AK14" s="18">
        <f t="shared" si="14"/>
        <v>0</v>
      </c>
      <c r="AL14" s="20">
        <v>3629.65</v>
      </c>
      <c r="AM14" s="20">
        <v>3548.6</v>
      </c>
      <c r="AN14" s="20"/>
      <c r="AO14" s="21">
        <f t="shared" si="15"/>
        <v>0</v>
      </c>
      <c r="AP14" s="20">
        <v>3629.65</v>
      </c>
      <c r="AQ14" s="20">
        <v>3337.15</v>
      </c>
      <c r="AR14" s="20"/>
      <c r="AS14" s="18"/>
      <c r="AT14" s="20">
        <v>3629.65</v>
      </c>
      <c r="AU14" s="20">
        <v>3985.1</v>
      </c>
      <c r="AV14" s="20"/>
      <c r="AW14" s="18">
        <f t="shared" si="16"/>
        <v>0</v>
      </c>
      <c r="AX14" s="20">
        <v>3629.65</v>
      </c>
      <c r="AY14" s="20">
        <v>3971.84</v>
      </c>
      <c r="AZ14" s="20"/>
      <c r="BA14" s="18">
        <f t="shared" si="17"/>
        <v>0</v>
      </c>
      <c r="BB14" s="20">
        <f t="shared" si="1"/>
        <v>43483.76</v>
      </c>
      <c r="BC14" s="20">
        <f t="shared" si="2"/>
        <v>42817.90000000001</v>
      </c>
      <c r="BD14" s="20">
        <f t="shared" si="3"/>
        <v>0</v>
      </c>
      <c r="BE14" s="20">
        <f t="shared" si="4"/>
        <v>0</v>
      </c>
      <c r="BF14" s="20">
        <f t="shared" si="5"/>
        <v>214970.07</v>
      </c>
      <c r="BG14" s="20">
        <v>2753.64</v>
      </c>
      <c r="BH14" s="20"/>
      <c r="BI14" s="20">
        <f t="shared" si="18"/>
        <v>217723.71000000002</v>
      </c>
      <c r="BJ14" s="20">
        <f t="shared" si="6"/>
        <v>197740.88</v>
      </c>
      <c r="BK14" s="20">
        <f t="shared" si="7"/>
        <v>17229.19</v>
      </c>
      <c r="BL14" s="20"/>
      <c r="BM14" s="20"/>
      <c r="BN14" s="20"/>
      <c r="BO14" s="20"/>
      <c r="BP14" s="20">
        <f t="shared" si="8"/>
        <v>214970.07</v>
      </c>
      <c r="BQ14" s="17">
        <f t="shared" si="9"/>
        <v>197740.88</v>
      </c>
      <c r="BR14" s="20">
        <f t="shared" si="10"/>
        <v>17229.19</v>
      </c>
    </row>
    <row r="15" spans="1:70" s="10" customFormat="1" ht="18.75">
      <c r="A15" s="15">
        <v>4</v>
      </c>
      <c r="B15" s="22" t="s">
        <v>39</v>
      </c>
      <c r="C15" s="17">
        <v>615995.03</v>
      </c>
      <c r="D15" s="18">
        <f t="shared" si="0"/>
        <v>524813.15</v>
      </c>
      <c r="E15" s="18">
        <v>91181.88</v>
      </c>
      <c r="F15" s="18">
        <v>20969.23</v>
      </c>
      <c r="G15" s="18">
        <v>17657.31</v>
      </c>
      <c r="H15" s="18"/>
      <c r="I15" s="18"/>
      <c r="J15" s="18">
        <v>20969.19</v>
      </c>
      <c r="K15" s="18">
        <v>18256.57</v>
      </c>
      <c r="L15" s="18"/>
      <c r="M15" s="17">
        <f t="shared" si="11"/>
        <v>0</v>
      </c>
      <c r="N15" s="19">
        <v>21031.84</v>
      </c>
      <c r="O15" s="18">
        <v>24245.83</v>
      </c>
      <c r="P15" s="18"/>
      <c r="Q15" s="18">
        <f t="shared" si="12"/>
        <v>0</v>
      </c>
      <c r="R15" s="18">
        <v>21339.84</v>
      </c>
      <c r="S15" s="18">
        <v>19375.16</v>
      </c>
      <c r="T15" s="18"/>
      <c r="U15" s="18">
        <f t="shared" si="13"/>
        <v>0</v>
      </c>
      <c r="V15" s="20">
        <v>21613.98</v>
      </c>
      <c r="W15" s="20">
        <v>22675.64</v>
      </c>
      <c r="X15" s="20"/>
      <c r="Y15" s="20"/>
      <c r="Z15" s="20">
        <v>23792.3</v>
      </c>
      <c r="AA15" s="20">
        <v>21565.07</v>
      </c>
      <c r="AB15" s="20"/>
      <c r="AC15" s="18"/>
      <c r="AD15" s="20">
        <v>21191.95</v>
      </c>
      <c r="AE15" s="20">
        <v>22759.87</v>
      </c>
      <c r="AF15" s="20"/>
      <c r="AG15" s="20"/>
      <c r="AH15" s="20">
        <v>21241.15</v>
      </c>
      <c r="AI15" s="20">
        <v>19898.81</v>
      </c>
      <c r="AJ15" s="20"/>
      <c r="AK15" s="18">
        <f t="shared" si="14"/>
        <v>0</v>
      </c>
      <c r="AL15" s="20">
        <v>21241.19</v>
      </c>
      <c r="AM15" s="20">
        <v>21092.97</v>
      </c>
      <c r="AN15" s="20"/>
      <c r="AO15" s="21">
        <f t="shared" si="15"/>
        <v>0</v>
      </c>
      <c r="AP15" s="20">
        <v>21241.15</v>
      </c>
      <c r="AQ15" s="20">
        <v>21191.18</v>
      </c>
      <c r="AR15" s="20"/>
      <c r="AS15" s="18"/>
      <c r="AT15" s="20">
        <v>21241.13</v>
      </c>
      <c r="AU15" s="20">
        <v>22255.27</v>
      </c>
      <c r="AV15" s="20">
        <v>254383.87</v>
      </c>
      <c r="AW15" s="18">
        <f t="shared" si="16"/>
        <v>215579.55084745763</v>
      </c>
      <c r="AX15" s="20">
        <v>21241.18</v>
      </c>
      <c r="AY15" s="20">
        <v>22744.74</v>
      </c>
      <c r="AZ15" s="20"/>
      <c r="BA15" s="18">
        <f t="shared" si="17"/>
        <v>0</v>
      </c>
      <c r="BB15" s="20">
        <f t="shared" si="1"/>
        <v>257114.13</v>
      </c>
      <c r="BC15" s="20">
        <f t="shared" si="2"/>
        <v>253718.41999999998</v>
      </c>
      <c r="BD15" s="20">
        <f t="shared" si="3"/>
        <v>254383.87</v>
      </c>
      <c r="BE15" s="20">
        <f t="shared" si="4"/>
        <v>215579.55084745763</v>
      </c>
      <c r="BF15" s="20">
        <f t="shared" si="5"/>
        <v>615329.58</v>
      </c>
      <c r="BG15" s="20"/>
      <c r="BH15" s="20"/>
      <c r="BI15" s="20">
        <f t="shared" si="18"/>
        <v>615329.58</v>
      </c>
      <c r="BJ15" s="20">
        <f t="shared" si="6"/>
        <v>778531.5700000001</v>
      </c>
      <c r="BK15" s="20">
        <f t="shared" si="7"/>
        <v>91181.88</v>
      </c>
      <c r="BL15" s="20"/>
      <c r="BM15" s="20"/>
      <c r="BN15" s="20"/>
      <c r="BO15" s="20"/>
      <c r="BP15" s="20">
        <f t="shared" si="8"/>
        <v>615329.58</v>
      </c>
      <c r="BQ15" s="17">
        <f t="shared" si="9"/>
        <v>524147.70000000007</v>
      </c>
      <c r="BR15" s="20">
        <f t="shared" si="10"/>
        <v>91181.88</v>
      </c>
    </row>
    <row r="16" spans="1:70" s="10" customFormat="1" ht="18.75">
      <c r="A16" s="15">
        <v>5</v>
      </c>
      <c r="B16" s="22" t="s">
        <v>40</v>
      </c>
      <c r="C16" s="17">
        <v>-2998.71</v>
      </c>
      <c r="D16" s="18">
        <f t="shared" si="0"/>
        <v>-2998.71</v>
      </c>
      <c r="E16" s="18"/>
      <c r="F16" s="18">
        <v>3599.55</v>
      </c>
      <c r="G16" s="18">
        <v>2455.75</v>
      </c>
      <c r="H16" s="18"/>
      <c r="I16" s="18"/>
      <c r="J16" s="18">
        <v>3599.56</v>
      </c>
      <c r="K16" s="18">
        <v>3951.02</v>
      </c>
      <c r="L16" s="18"/>
      <c r="M16" s="17">
        <f t="shared" si="11"/>
        <v>0</v>
      </c>
      <c r="N16" s="19">
        <v>3599.55</v>
      </c>
      <c r="O16" s="18">
        <v>3942.21</v>
      </c>
      <c r="P16" s="18"/>
      <c r="Q16" s="18">
        <f t="shared" si="12"/>
        <v>0</v>
      </c>
      <c r="R16" s="18">
        <v>3599.56</v>
      </c>
      <c r="S16" s="18">
        <v>3087.5</v>
      </c>
      <c r="T16" s="18"/>
      <c r="U16" s="18">
        <f t="shared" si="13"/>
        <v>0</v>
      </c>
      <c r="V16" s="20">
        <v>3599.55</v>
      </c>
      <c r="W16" s="20">
        <v>3859.81</v>
      </c>
      <c r="X16" s="20"/>
      <c r="Y16" s="20"/>
      <c r="Z16" s="20">
        <v>3599.55</v>
      </c>
      <c r="AA16" s="20">
        <v>3343.34</v>
      </c>
      <c r="AB16" s="20"/>
      <c r="AC16" s="18"/>
      <c r="AD16" s="20">
        <v>3599.56</v>
      </c>
      <c r="AE16" s="20">
        <v>4225.67</v>
      </c>
      <c r="AF16" s="20"/>
      <c r="AG16" s="20"/>
      <c r="AH16" s="20">
        <v>3599.55</v>
      </c>
      <c r="AI16" s="20">
        <v>3487.78</v>
      </c>
      <c r="AJ16" s="20"/>
      <c r="AK16" s="18">
        <f t="shared" si="14"/>
        <v>0</v>
      </c>
      <c r="AL16" s="20">
        <v>3599.55</v>
      </c>
      <c r="AM16" s="20">
        <v>3039.19</v>
      </c>
      <c r="AN16" s="20"/>
      <c r="AO16" s="21">
        <f t="shared" si="15"/>
        <v>0</v>
      </c>
      <c r="AP16" s="20">
        <v>3599.54</v>
      </c>
      <c r="AQ16" s="20">
        <v>3872.23</v>
      </c>
      <c r="AR16" s="20"/>
      <c r="AS16" s="18">
        <f aca="true" t="shared" si="19" ref="AS16:AS42">AR16/1.18</f>
        <v>0</v>
      </c>
      <c r="AT16" s="20">
        <v>3599.55</v>
      </c>
      <c r="AU16" s="20">
        <v>3467.59</v>
      </c>
      <c r="AV16" s="20"/>
      <c r="AW16" s="18">
        <f t="shared" si="16"/>
        <v>0</v>
      </c>
      <c r="AX16" s="20">
        <v>3599.54</v>
      </c>
      <c r="AY16" s="20">
        <v>4397.54</v>
      </c>
      <c r="AZ16" s="20"/>
      <c r="BA16" s="18">
        <f t="shared" si="17"/>
        <v>0</v>
      </c>
      <c r="BB16" s="20">
        <f t="shared" si="1"/>
        <v>43194.61</v>
      </c>
      <c r="BC16" s="20">
        <f t="shared" si="2"/>
        <v>43129.63</v>
      </c>
      <c r="BD16" s="20">
        <f t="shared" si="3"/>
        <v>0</v>
      </c>
      <c r="BE16" s="20">
        <f t="shared" si="4"/>
        <v>0</v>
      </c>
      <c r="BF16" s="20">
        <f t="shared" si="5"/>
        <v>40130.92</v>
      </c>
      <c r="BG16" s="20">
        <v>2296.8</v>
      </c>
      <c r="BH16" s="20"/>
      <c r="BI16" s="20">
        <f t="shared" si="18"/>
        <v>42427.72</v>
      </c>
      <c r="BJ16" s="20">
        <f t="shared" si="6"/>
        <v>40130.92</v>
      </c>
      <c r="BK16" s="20">
        <f t="shared" si="7"/>
        <v>0</v>
      </c>
      <c r="BL16" s="20"/>
      <c r="BM16" s="20"/>
      <c r="BN16" s="20"/>
      <c r="BO16" s="20"/>
      <c r="BP16" s="20">
        <f t="shared" si="8"/>
        <v>40130.92</v>
      </c>
      <c r="BQ16" s="17">
        <f t="shared" si="9"/>
        <v>40130.92</v>
      </c>
      <c r="BR16" s="20">
        <f t="shared" si="10"/>
        <v>0</v>
      </c>
    </row>
    <row r="17" spans="1:70" s="10" customFormat="1" ht="18.75">
      <c r="A17" s="15">
        <v>6</v>
      </c>
      <c r="B17" s="16" t="s">
        <v>41</v>
      </c>
      <c r="C17" s="17">
        <v>30031.02</v>
      </c>
      <c r="D17" s="18">
        <f t="shared" si="0"/>
        <v>29590.56</v>
      </c>
      <c r="E17" s="18">
        <v>440.46</v>
      </c>
      <c r="F17" s="18">
        <v>3965.92</v>
      </c>
      <c r="G17" s="18">
        <v>2747.87</v>
      </c>
      <c r="H17" s="18"/>
      <c r="I17" s="18"/>
      <c r="J17" s="18">
        <v>3973.91</v>
      </c>
      <c r="K17" s="18">
        <v>3673.04</v>
      </c>
      <c r="L17" s="18"/>
      <c r="M17" s="17">
        <f t="shared" si="11"/>
        <v>0</v>
      </c>
      <c r="N17" s="19">
        <v>3973.91</v>
      </c>
      <c r="O17" s="18">
        <v>5059.71</v>
      </c>
      <c r="P17" s="18"/>
      <c r="Q17" s="18">
        <f t="shared" si="12"/>
        <v>0</v>
      </c>
      <c r="R17" s="18">
        <v>3971.4</v>
      </c>
      <c r="S17" s="18">
        <v>3362.29</v>
      </c>
      <c r="T17" s="18"/>
      <c r="U17" s="18">
        <f t="shared" si="13"/>
        <v>0</v>
      </c>
      <c r="V17" s="20">
        <v>3973.91</v>
      </c>
      <c r="W17" s="20">
        <v>4391.77</v>
      </c>
      <c r="X17" s="20"/>
      <c r="Y17" s="20"/>
      <c r="Z17" s="20">
        <v>3973.91</v>
      </c>
      <c r="AA17" s="20">
        <v>3854.92</v>
      </c>
      <c r="AB17" s="20"/>
      <c r="AC17" s="18"/>
      <c r="AD17" s="20">
        <v>3973.91</v>
      </c>
      <c r="AE17" s="20">
        <v>3266.66</v>
      </c>
      <c r="AF17" s="20"/>
      <c r="AG17" s="20"/>
      <c r="AH17" s="20">
        <v>3973.91</v>
      </c>
      <c r="AI17" s="20">
        <v>4580.99</v>
      </c>
      <c r="AJ17" s="20"/>
      <c r="AK17" s="18">
        <f t="shared" si="14"/>
        <v>0</v>
      </c>
      <c r="AL17" s="20">
        <v>3973.9</v>
      </c>
      <c r="AM17" s="20">
        <v>3705.93</v>
      </c>
      <c r="AN17" s="20"/>
      <c r="AO17" s="21">
        <f t="shared" si="15"/>
        <v>0</v>
      </c>
      <c r="AP17" s="20">
        <v>3973.91</v>
      </c>
      <c r="AQ17" s="20">
        <v>3899.26</v>
      </c>
      <c r="AR17" s="20"/>
      <c r="AS17" s="18">
        <f t="shared" si="19"/>
        <v>0</v>
      </c>
      <c r="AT17" s="20">
        <v>3973.91</v>
      </c>
      <c r="AU17" s="20">
        <v>4043.36</v>
      </c>
      <c r="AV17" s="20"/>
      <c r="AW17" s="18">
        <f t="shared" si="16"/>
        <v>0</v>
      </c>
      <c r="AX17" s="20">
        <v>3973.91</v>
      </c>
      <c r="AY17" s="20">
        <v>4299.03</v>
      </c>
      <c r="AZ17" s="20"/>
      <c r="BA17" s="18">
        <f t="shared" si="17"/>
        <v>0</v>
      </c>
      <c r="BB17" s="20">
        <f t="shared" si="1"/>
        <v>47676.41</v>
      </c>
      <c r="BC17" s="20">
        <f t="shared" si="2"/>
        <v>46884.83</v>
      </c>
      <c r="BD17" s="20">
        <f t="shared" si="3"/>
        <v>0</v>
      </c>
      <c r="BE17" s="20">
        <f t="shared" si="4"/>
        <v>0</v>
      </c>
      <c r="BF17" s="20">
        <f t="shared" si="5"/>
        <v>76915.85</v>
      </c>
      <c r="BG17" s="20"/>
      <c r="BH17" s="20"/>
      <c r="BI17" s="20">
        <f t="shared" si="18"/>
        <v>76915.85</v>
      </c>
      <c r="BJ17" s="20">
        <f t="shared" si="6"/>
        <v>76475.39</v>
      </c>
      <c r="BK17" s="20">
        <f t="shared" si="7"/>
        <v>440.46</v>
      </c>
      <c r="BL17" s="20">
        <v>104115.24</v>
      </c>
      <c r="BM17" s="20">
        <v>1261.02</v>
      </c>
      <c r="BN17" s="20"/>
      <c r="BO17" s="20"/>
      <c r="BP17" s="20">
        <f t="shared" si="8"/>
        <v>-28460.41</v>
      </c>
      <c r="BQ17" s="17">
        <f t="shared" si="9"/>
        <v>76475.39</v>
      </c>
      <c r="BR17" s="20">
        <f t="shared" si="10"/>
        <v>-820.56</v>
      </c>
    </row>
    <row r="18" spans="1:70" s="10" customFormat="1" ht="18.75">
      <c r="A18" s="15">
        <v>7</v>
      </c>
      <c r="B18" s="16" t="s">
        <v>42</v>
      </c>
      <c r="C18" s="17">
        <v>86112.3</v>
      </c>
      <c r="D18" s="18">
        <f t="shared" si="0"/>
        <v>85155.73</v>
      </c>
      <c r="E18" s="18">
        <v>956.57</v>
      </c>
      <c r="F18" s="18">
        <v>3811.26</v>
      </c>
      <c r="G18" s="18">
        <v>3033.82</v>
      </c>
      <c r="H18" s="18"/>
      <c r="I18" s="18"/>
      <c r="J18" s="18">
        <v>3811.26</v>
      </c>
      <c r="K18" s="18">
        <v>4281.19</v>
      </c>
      <c r="L18" s="18"/>
      <c r="M18" s="17">
        <f t="shared" si="11"/>
        <v>0</v>
      </c>
      <c r="N18" s="19">
        <v>3811.25</v>
      </c>
      <c r="O18" s="18">
        <v>3971.64</v>
      </c>
      <c r="P18" s="18"/>
      <c r="Q18" s="18">
        <f t="shared" si="12"/>
        <v>0</v>
      </c>
      <c r="R18" s="18">
        <v>3811.26</v>
      </c>
      <c r="S18" s="18">
        <v>3093.45</v>
      </c>
      <c r="T18" s="18"/>
      <c r="U18" s="18">
        <f t="shared" si="13"/>
        <v>0</v>
      </c>
      <c r="V18" s="20">
        <v>3811.27</v>
      </c>
      <c r="W18" s="20">
        <v>3874.51</v>
      </c>
      <c r="X18" s="20"/>
      <c r="Y18" s="20"/>
      <c r="Z18" s="20">
        <v>3811.26</v>
      </c>
      <c r="AA18" s="20">
        <v>3593.84</v>
      </c>
      <c r="AB18" s="20"/>
      <c r="AC18" s="18"/>
      <c r="AD18" s="20">
        <v>3811.26</v>
      </c>
      <c r="AE18" s="20">
        <v>4636.34</v>
      </c>
      <c r="AF18" s="20"/>
      <c r="AG18" s="20"/>
      <c r="AH18" s="20">
        <v>3811.25</v>
      </c>
      <c r="AI18" s="20">
        <v>4480.04</v>
      </c>
      <c r="AJ18" s="20"/>
      <c r="AK18" s="18">
        <f t="shared" si="14"/>
        <v>0</v>
      </c>
      <c r="AL18" s="20">
        <v>3811.26</v>
      </c>
      <c r="AM18" s="20">
        <v>4285.78</v>
      </c>
      <c r="AN18" s="20"/>
      <c r="AO18" s="21">
        <f t="shared" si="15"/>
        <v>0</v>
      </c>
      <c r="AP18" s="20">
        <v>3811.26</v>
      </c>
      <c r="AQ18" s="20">
        <v>3665.38</v>
      </c>
      <c r="AR18" s="20"/>
      <c r="AS18" s="18">
        <f t="shared" si="19"/>
        <v>0</v>
      </c>
      <c r="AT18" s="20">
        <v>3811.26</v>
      </c>
      <c r="AU18" s="20">
        <v>4267.46</v>
      </c>
      <c r="AV18" s="20"/>
      <c r="AW18" s="18">
        <f t="shared" si="16"/>
        <v>0</v>
      </c>
      <c r="AX18" s="20">
        <v>3811.26</v>
      </c>
      <c r="AY18" s="20">
        <v>4158.65</v>
      </c>
      <c r="AZ18" s="20"/>
      <c r="BA18" s="18">
        <f t="shared" si="17"/>
        <v>0</v>
      </c>
      <c r="BB18" s="20">
        <f t="shared" si="1"/>
        <v>45735.11000000001</v>
      </c>
      <c r="BC18" s="20">
        <f t="shared" si="2"/>
        <v>47342.1</v>
      </c>
      <c r="BD18" s="20">
        <f t="shared" si="3"/>
        <v>0</v>
      </c>
      <c r="BE18" s="20">
        <f t="shared" si="4"/>
        <v>0</v>
      </c>
      <c r="BF18" s="20">
        <f t="shared" si="5"/>
        <v>133454.4</v>
      </c>
      <c r="BG18" s="20">
        <v>1636.2</v>
      </c>
      <c r="BH18" s="20"/>
      <c r="BI18" s="20">
        <f t="shared" si="18"/>
        <v>135090.6</v>
      </c>
      <c r="BJ18" s="20">
        <f t="shared" si="6"/>
        <v>132497.83</v>
      </c>
      <c r="BK18" s="20">
        <f t="shared" si="7"/>
        <v>956.57</v>
      </c>
      <c r="BL18" s="20"/>
      <c r="BM18" s="20"/>
      <c r="BN18" s="20"/>
      <c r="BO18" s="20"/>
      <c r="BP18" s="20">
        <f t="shared" si="8"/>
        <v>133454.4</v>
      </c>
      <c r="BQ18" s="17">
        <f t="shared" si="9"/>
        <v>132497.83</v>
      </c>
      <c r="BR18" s="20">
        <f t="shared" si="10"/>
        <v>956.57</v>
      </c>
    </row>
    <row r="19" spans="1:70" s="10" customFormat="1" ht="18.75">
      <c r="A19" s="15">
        <v>8</v>
      </c>
      <c r="B19" s="16" t="s">
        <v>43</v>
      </c>
      <c r="C19" s="17">
        <v>-566691.15</v>
      </c>
      <c r="D19" s="18">
        <f t="shared" si="0"/>
        <v>-566691.15</v>
      </c>
      <c r="E19" s="18"/>
      <c r="F19" s="18">
        <v>10913.98</v>
      </c>
      <c r="G19" s="18">
        <v>7994.82</v>
      </c>
      <c r="H19" s="18"/>
      <c r="I19" s="18"/>
      <c r="J19" s="18">
        <v>10913.98</v>
      </c>
      <c r="K19" s="18">
        <v>10349.59</v>
      </c>
      <c r="L19" s="18"/>
      <c r="M19" s="17">
        <f t="shared" si="11"/>
        <v>0</v>
      </c>
      <c r="N19" s="19">
        <v>10914</v>
      </c>
      <c r="O19" s="18">
        <v>12399.74</v>
      </c>
      <c r="P19" s="18"/>
      <c r="Q19" s="18">
        <f t="shared" si="12"/>
        <v>0</v>
      </c>
      <c r="R19" s="18">
        <v>10913.99</v>
      </c>
      <c r="S19" s="18">
        <v>10608.39</v>
      </c>
      <c r="T19" s="18"/>
      <c r="U19" s="18">
        <f t="shared" si="13"/>
        <v>0</v>
      </c>
      <c r="V19" s="20">
        <v>10913.99</v>
      </c>
      <c r="W19" s="20">
        <v>9967.86</v>
      </c>
      <c r="X19" s="20"/>
      <c r="Y19" s="20"/>
      <c r="Z19" s="20">
        <v>10957.93</v>
      </c>
      <c r="AA19" s="20">
        <v>10000.23</v>
      </c>
      <c r="AB19" s="20"/>
      <c r="AC19" s="18"/>
      <c r="AD19" s="20">
        <v>10957.92</v>
      </c>
      <c r="AE19" s="20">
        <v>10191.23</v>
      </c>
      <c r="AF19" s="20"/>
      <c r="AG19" s="20"/>
      <c r="AH19" s="20">
        <v>10957.91</v>
      </c>
      <c r="AI19" s="20">
        <v>12744.82</v>
      </c>
      <c r="AJ19" s="20"/>
      <c r="AK19" s="18">
        <f t="shared" si="14"/>
        <v>0</v>
      </c>
      <c r="AL19" s="20">
        <v>10957.92</v>
      </c>
      <c r="AM19" s="20">
        <v>11263.34</v>
      </c>
      <c r="AN19" s="20"/>
      <c r="AO19" s="21">
        <f t="shared" si="15"/>
        <v>0</v>
      </c>
      <c r="AP19" s="20">
        <v>10957.89</v>
      </c>
      <c r="AQ19" s="20">
        <v>10849.99</v>
      </c>
      <c r="AR19" s="20"/>
      <c r="AS19" s="18">
        <f t="shared" si="19"/>
        <v>0</v>
      </c>
      <c r="AT19" s="20">
        <v>10957.93</v>
      </c>
      <c r="AU19" s="20">
        <v>10793.23</v>
      </c>
      <c r="AV19" s="20"/>
      <c r="AW19" s="18">
        <f t="shared" si="16"/>
        <v>0</v>
      </c>
      <c r="AX19" s="20">
        <v>10957.94</v>
      </c>
      <c r="AY19" s="20">
        <v>13591.91</v>
      </c>
      <c r="AZ19" s="20"/>
      <c r="BA19" s="18">
        <f t="shared" si="17"/>
        <v>0</v>
      </c>
      <c r="BB19" s="20">
        <f t="shared" si="1"/>
        <v>131275.38</v>
      </c>
      <c r="BC19" s="20">
        <f t="shared" si="2"/>
        <v>130755.15</v>
      </c>
      <c r="BD19" s="20">
        <f t="shared" si="3"/>
        <v>0</v>
      </c>
      <c r="BE19" s="20">
        <f t="shared" si="4"/>
        <v>0</v>
      </c>
      <c r="BF19" s="20">
        <f t="shared" si="5"/>
        <v>-435936</v>
      </c>
      <c r="BG19" s="20">
        <v>12363.6</v>
      </c>
      <c r="BH19" s="20"/>
      <c r="BI19" s="20">
        <f t="shared" si="18"/>
        <v>-423572.4</v>
      </c>
      <c r="BJ19" s="20">
        <f t="shared" si="6"/>
        <v>-435936</v>
      </c>
      <c r="BK19" s="20">
        <f t="shared" si="7"/>
        <v>0</v>
      </c>
      <c r="BL19" s="20"/>
      <c r="BM19" s="20"/>
      <c r="BN19" s="20"/>
      <c r="BO19" s="20"/>
      <c r="BP19" s="20">
        <f t="shared" si="8"/>
        <v>-435936</v>
      </c>
      <c r="BQ19" s="17">
        <f t="shared" si="9"/>
        <v>-435936</v>
      </c>
      <c r="BR19" s="20">
        <f t="shared" si="10"/>
        <v>0</v>
      </c>
    </row>
    <row r="20" spans="1:70" s="10" customFormat="1" ht="18.75">
      <c r="A20" s="15">
        <v>9</v>
      </c>
      <c r="B20" s="16" t="s">
        <v>44</v>
      </c>
      <c r="C20" s="17">
        <v>58089.47</v>
      </c>
      <c r="D20" s="18">
        <f t="shared" si="0"/>
        <v>56726.630000000005</v>
      </c>
      <c r="E20" s="18">
        <v>1362.84</v>
      </c>
      <c r="F20" s="18">
        <v>3857.37</v>
      </c>
      <c r="G20" s="18">
        <v>2451.32</v>
      </c>
      <c r="H20" s="18"/>
      <c r="I20" s="18"/>
      <c r="J20" s="18">
        <v>3857.39</v>
      </c>
      <c r="K20" s="18">
        <v>4597.45</v>
      </c>
      <c r="L20" s="18"/>
      <c r="M20" s="17">
        <f t="shared" si="11"/>
        <v>0</v>
      </c>
      <c r="N20" s="19">
        <v>3857.38</v>
      </c>
      <c r="O20" s="18">
        <v>4403.47</v>
      </c>
      <c r="P20" s="18"/>
      <c r="Q20" s="18">
        <f t="shared" si="12"/>
        <v>0</v>
      </c>
      <c r="R20" s="18">
        <v>3857.39</v>
      </c>
      <c r="S20" s="18">
        <v>3302.54</v>
      </c>
      <c r="U20" s="18">
        <f t="shared" si="13"/>
        <v>0</v>
      </c>
      <c r="V20" s="20">
        <v>3857.39</v>
      </c>
      <c r="W20" s="20">
        <v>4212.03</v>
      </c>
      <c r="X20" s="20"/>
      <c r="Y20" s="20"/>
      <c r="Z20" s="20">
        <v>3857.4</v>
      </c>
      <c r="AA20" s="20">
        <v>4136.11</v>
      </c>
      <c r="AB20" s="20"/>
      <c r="AC20" s="18"/>
      <c r="AD20" s="20">
        <v>3857.39</v>
      </c>
      <c r="AE20" s="20">
        <v>3035.33</v>
      </c>
      <c r="AF20" s="20"/>
      <c r="AG20" s="20"/>
      <c r="AH20" s="20">
        <v>3857.4</v>
      </c>
      <c r="AI20" s="20">
        <v>4461.89</v>
      </c>
      <c r="AJ20" s="20"/>
      <c r="AK20" s="18">
        <f t="shared" si="14"/>
        <v>0</v>
      </c>
      <c r="AL20" s="20">
        <v>3857.39</v>
      </c>
      <c r="AM20" s="20">
        <v>4100.94</v>
      </c>
      <c r="AN20" s="20"/>
      <c r="AO20" s="21">
        <f t="shared" si="15"/>
        <v>0</v>
      </c>
      <c r="AP20" s="20">
        <v>3857.39</v>
      </c>
      <c r="AQ20" s="20">
        <v>3383.33</v>
      </c>
      <c r="AR20" s="20"/>
      <c r="AS20" s="18">
        <f t="shared" si="19"/>
        <v>0</v>
      </c>
      <c r="AT20" s="20">
        <v>3857.38</v>
      </c>
      <c r="AU20" s="20">
        <v>3714.37</v>
      </c>
      <c r="AV20" s="20"/>
      <c r="AW20" s="18">
        <f t="shared" si="16"/>
        <v>0</v>
      </c>
      <c r="AX20" s="20">
        <v>3857.39</v>
      </c>
      <c r="AY20" s="20">
        <v>4661.73</v>
      </c>
      <c r="AZ20" s="20"/>
      <c r="BA20" s="18">
        <f t="shared" si="17"/>
        <v>0</v>
      </c>
      <c r="BB20" s="20">
        <f t="shared" si="1"/>
        <v>46288.66</v>
      </c>
      <c r="BC20" s="20">
        <f t="shared" si="2"/>
        <v>46460.509999999995</v>
      </c>
      <c r="BD20" s="20">
        <f t="shared" si="3"/>
        <v>0</v>
      </c>
      <c r="BE20" s="20">
        <f t="shared" si="4"/>
        <v>0</v>
      </c>
      <c r="BF20" s="20">
        <f t="shared" si="5"/>
        <v>104549.98</v>
      </c>
      <c r="BG20" s="20"/>
      <c r="BH20" s="20"/>
      <c r="BI20" s="20">
        <f t="shared" si="18"/>
        <v>104549.98</v>
      </c>
      <c r="BJ20" s="20">
        <f t="shared" si="6"/>
        <v>103187.14</v>
      </c>
      <c r="BK20" s="20">
        <f t="shared" si="7"/>
        <v>1362.84</v>
      </c>
      <c r="BL20" s="20"/>
      <c r="BM20" s="20"/>
      <c r="BN20" s="20"/>
      <c r="BO20" s="20"/>
      <c r="BP20" s="20">
        <f t="shared" si="8"/>
        <v>104549.98</v>
      </c>
      <c r="BQ20" s="17">
        <f t="shared" si="9"/>
        <v>103187.14</v>
      </c>
      <c r="BR20" s="20">
        <f t="shared" si="10"/>
        <v>1362.84</v>
      </c>
    </row>
    <row r="21" spans="1:70" s="10" customFormat="1" ht="18.75">
      <c r="A21" s="15">
        <v>10</v>
      </c>
      <c r="B21" s="16" t="s">
        <v>45</v>
      </c>
      <c r="C21" s="17">
        <v>-1522975.62</v>
      </c>
      <c r="D21" s="18">
        <f t="shared" si="0"/>
        <v>-1522975.62</v>
      </c>
      <c r="E21" s="18"/>
      <c r="F21" s="18">
        <v>12266.33</v>
      </c>
      <c r="G21" s="18">
        <v>8494.37</v>
      </c>
      <c r="H21" s="18"/>
      <c r="I21" s="18"/>
      <c r="J21" s="18">
        <v>12266.34</v>
      </c>
      <c r="K21" s="18">
        <v>11937.8</v>
      </c>
      <c r="L21" s="18"/>
      <c r="M21" s="17">
        <f t="shared" si="11"/>
        <v>0</v>
      </c>
      <c r="N21" s="19">
        <v>12266.31</v>
      </c>
      <c r="O21" s="18">
        <v>13307.89</v>
      </c>
      <c r="P21" s="18"/>
      <c r="Q21" s="18">
        <f t="shared" si="12"/>
        <v>0</v>
      </c>
      <c r="R21" s="18">
        <v>12266.32</v>
      </c>
      <c r="S21" s="18">
        <v>10263.15</v>
      </c>
      <c r="T21" s="18"/>
      <c r="U21" s="18">
        <f t="shared" si="13"/>
        <v>0</v>
      </c>
      <c r="V21" s="20">
        <v>12266.33</v>
      </c>
      <c r="W21" s="20">
        <v>12151.38</v>
      </c>
      <c r="X21" s="20"/>
      <c r="Y21" s="20"/>
      <c r="Z21" s="20">
        <v>12296.15</v>
      </c>
      <c r="AA21" s="20">
        <v>12123.23</v>
      </c>
      <c r="AB21" s="20"/>
      <c r="AC21" s="18"/>
      <c r="AD21" s="20">
        <v>12332.98</v>
      </c>
      <c r="AE21" s="20">
        <v>10884.48</v>
      </c>
      <c r="AF21" s="20"/>
      <c r="AG21" s="20"/>
      <c r="AH21" s="20">
        <v>12368.94</v>
      </c>
      <c r="AI21" s="20">
        <v>13370.4</v>
      </c>
      <c r="AJ21" s="20"/>
      <c r="AK21" s="18">
        <f t="shared" si="14"/>
        <v>0</v>
      </c>
      <c r="AL21" s="20">
        <v>12368.95</v>
      </c>
      <c r="AM21" s="20">
        <v>12618.7</v>
      </c>
      <c r="AN21" s="20"/>
      <c r="AO21" s="21">
        <f t="shared" si="15"/>
        <v>0</v>
      </c>
      <c r="AP21" s="20">
        <v>12368.93</v>
      </c>
      <c r="AQ21" s="20">
        <v>12928.36</v>
      </c>
      <c r="AR21" s="20"/>
      <c r="AS21" s="18">
        <f t="shared" si="19"/>
        <v>0</v>
      </c>
      <c r="AT21" s="20">
        <v>12368.97</v>
      </c>
      <c r="AU21" s="20">
        <v>11257.72</v>
      </c>
      <c r="AV21" s="23">
        <f>388711.75-387160.58</f>
        <v>1551.1699999999837</v>
      </c>
      <c r="AW21" s="18">
        <f t="shared" si="16"/>
        <v>1314.5508474576134</v>
      </c>
      <c r="AX21" s="20">
        <v>12365.35</v>
      </c>
      <c r="AY21" s="20">
        <v>14182.89</v>
      </c>
      <c r="AZ21" s="20"/>
      <c r="BA21" s="18">
        <f t="shared" si="17"/>
        <v>0</v>
      </c>
      <c r="BB21" s="20">
        <f t="shared" si="1"/>
        <v>147801.89999999997</v>
      </c>
      <c r="BC21" s="20">
        <f t="shared" si="2"/>
        <v>143520.37</v>
      </c>
      <c r="BD21" s="20">
        <f t="shared" si="3"/>
        <v>1551.1699999999837</v>
      </c>
      <c r="BE21" s="20">
        <f t="shared" si="4"/>
        <v>1314.5508474576134</v>
      </c>
      <c r="BF21" s="20">
        <f t="shared" si="5"/>
        <v>-1381006.42</v>
      </c>
      <c r="BG21" s="20">
        <v>13420.44</v>
      </c>
      <c r="BH21" s="20"/>
      <c r="BI21" s="20">
        <f t="shared" si="18"/>
        <v>-1367585.98</v>
      </c>
      <c r="BJ21" s="20">
        <f t="shared" si="6"/>
        <v>-1379455.25</v>
      </c>
      <c r="BK21" s="20">
        <f t="shared" si="7"/>
        <v>0</v>
      </c>
      <c r="BL21" s="20"/>
      <c r="BM21" s="20"/>
      <c r="BN21" s="20"/>
      <c r="BO21" s="20"/>
      <c r="BP21" s="20">
        <f t="shared" si="8"/>
        <v>-1381006.42</v>
      </c>
      <c r="BQ21" s="17">
        <f t="shared" si="9"/>
        <v>-1381006.42</v>
      </c>
      <c r="BR21" s="20">
        <f t="shared" si="10"/>
        <v>0</v>
      </c>
    </row>
    <row r="22" spans="1:70" s="10" customFormat="1" ht="18.75">
      <c r="A22" s="15">
        <v>11</v>
      </c>
      <c r="B22" s="16" t="s">
        <v>46</v>
      </c>
      <c r="C22" s="17">
        <v>174199.8</v>
      </c>
      <c r="D22" s="18">
        <f t="shared" si="0"/>
        <v>159959.94</v>
      </c>
      <c r="E22" s="18">
        <v>14239.86</v>
      </c>
      <c r="F22" s="18">
        <v>3793.12</v>
      </c>
      <c r="G22" s="18">
        <v>3085.49</v>
      </c>
      <c r="H22" s="18"/>
      <c r="I22" s="18"/>
      <c r="J22" s="18">
        <v>3793.12</v>
      </c>
      <c r="K22" s="18">
        <v>3529.74</v>
      </c>
      <c r="L22" s="18"/>
      <c r="M22" s="17">
        <f t="shared" si="11"/>
        <v>0</v>
      </c>
      <c r="N22" s="19">
        <v>3793.13</v>
      </c>
      <c r="O22" s="18">
        <v>4094.88</v>
      </c>
      <c r="P22" s="18"/>
      <c r="Q22" s="18">
        <f t="shared" si="12"/>
        <v>0</v>
      </c>
      <c r="R22" s="18">
        <v>3793.12</v>
      </c>
      <c r="S22" s="18">
        <v>3497.55</v>
      </c>
      <c r="T22" s="18"/>
      <c r="U22" s="18">
        <f t="shared" si="13"/>
        <v>0</v>
      </c>
      <c r="V22" s="20">
        <v>3793.13</v>
      </c>
      <c r="W22" s="20">
        <v>3834.3</v>
      </c>
      <c r="X22" s="20"/>
      <c r="Y22" s="20"/>
      <c r="Z22" s="20">
        <v>4471.4</v>
      </c>
      <c r="AA22" s="20">
        <v>4125.38</v>
      </c>
      <c r="AB22" s="20"/>
      <c r="AC22" s="18"/>
      <c r="AD22" s="20">
        <v>3840.9</v>
      </c>
      <c r="AE22" s="20">
        <v>3638.3</v>
      </c>
      <c r="AF22" s="20"/>
      <c r="AG22" s="20"/>
      <c r="AH22" s="20">
        <v>3840.9</v>
      </c>
      <c r="AI22" s="20">
        <v>4417.2</v>
      </c>
      <c r="AJ22" s="20"/>
      <c r="AK22" s="18">
        <f t="shared" si="14"/>
        <v>0</v>
      </c>
      <c r="AL22" s="20">
        <v>3840.9</v>
      </c>
      <c r="AM22" s="20">
        <v>3965.34</v>
      </c>
      <c r="AN22" s="20"/>
      <c r="AO22" s="21">
        <f t="shared" si="15"/>
        <v>0</v>
      </c>
      <c r="AP22" s="20">
        <v>3840.89</v>
      </c>
      <c r="AQ22" s="20">
        <v>4222.3</v>
      </c>
      <c r="AR22" s="20"/>
      <c r="AS22" s="18">
        <f t="shared" si="19"/>
        <v>0</v>
      </c>
      <c r="AT22" s="20">
        <v>3840.9</v>
      </c>
      <c r="AU22" s="20">
        <v>3645.35</v>
      </c>
      <c r="AV22" s="20"/>
      <c r="AW22" s="18">
        <f t="shared" si="16"/>
        <v>0</v>
      </c>
      <c r="AX22" s="20">
        <v>3840.89</v>
      </c>
      <c r="AY22" s="20">
        <v>3893.38</v>
      </c>
      <c r="AZ22" s="20"/>
      <c r="BA22" s="18">
        <f t="shared" si="17"/>
        <v>0</v>
      </c>
      <c r="BB22" s="20">
        <f t="shared" si="1"/>
        <v>46482.4</v>
      </c>
      <c r="BC22" s="20">
        <f t="shared" si="2"/>
        <v>45949.20999999999</v>
      </c>
      <c r="BD22" s="20">
        <f t="shared" si="3"/>
        <v>0</v>
      </c>
      <c r="BE22" s="20">
        <f t="shared" si="4"/>
        <v>0</v>
      </c>
      <c r="BF22" s="20">
        <f t="shared" si="5"/>
        <v>220149.00999999998</v>
      </c>
      <c r="BG22" s="20"/>
      <c r="BH22" s="20"/>
      <c r="BI22" s="20">
        <f t="shared" si="18"/>
        <v>220149.00999999998</v>
      </c>
      <c r="BJ22" s="20">
        <f t="shared" si="6"/>
        <v>205909.15</v>
      </c>
      <c r="BK22" s="20">
        <f t="shared" si="7"/>
        <v>14239.86</v>
      </c>
      <c r="BL22" s="20"/>
      <c r="BM22" s="20"/>
      <c r="BN22" s="20"/>
      <c r="BO22" s="20"/>
      <c r="BP22" s="20">
        <f t="shared" si="8"/>
        <v>220149.00999999998</v>
      </c>
      <c r="BQ22" s="17">
        <f t="shared" si="9"/>
        <v>205909.15</v>
      </c>
      <c r="BR22" s="20">
        <f t="shared" si="10"/>
        <v>14239.86</v>
      </c>
    </row>
    <row r="23" spans="1:70" s="10" customFormat="1" ht="18.75">
      <c r="A23" s="15">
        <v>12</v>
      </c>
      <c r="B23" s="16" t="s">
        <v>47</v>
      </c>
      <c r="C23" s="17">
        <v>456036.63</v>
      </c>
      <c r="D23" s="18">
        <f t="shared" si="0"/>
        <v>243141.32</v>
      </c>
      <c r="E23" s="18">
        <v>212895.31</v>
      </c>
      <c r="F23" s="18">
        <v>27539.55</v>
      </c>
      <c r="G23" s="18">
        <v>19741.28</v>
      </c>
      <c r="H23" s="18"/>
      <c r="I23" s="18"/>
      <c r="J23" s="18">
        <v>27583.7</v>
      </c>
      <c r="K23" s="18">
        <v>27734.73</v>
      </c>
      <c r="L23" s="18"/>
      <c r="M23" s="17">
        <f t="shared" si="11"/>
        <v>0</v>
      </c>
      <c r="N23" s="19">
        <v>27662.18</v>
      </c>
      <c r="O23" s="18">
        <v>28145.64</v>
      </c>
      <c r="P23" s="18"/>
      <c r="Q23" s="18">
        <f t="shared" si="12"/>
        <v>0</v>
      </c>
      <c r="R23" s="18">
        <v>27657.04</v>
      </c>
      <c r="S23" s="18">
        <v>23088.13</v>
      </c>
      <c r="T23" s="18"/>
      <c r="U23" s="18">
        <f t="shared" si="13"/>
        <v>0</v>
      </c>
      <c r="V23" s="20">
        <v>27662.18</v>
      </c>
      <c r="W23" s="20">
        <v>26785.02</v>
      </c>
      <c r="X23" s="20"/>
      <c r="Y23" s="20"/>
      <c r="Z23" s="20">
        <v>27585.09</v>
      </c>
      <c r="AA23" s="20">
        <v>26121.22</v>
      </c>
      <c r="AB23" s="20"/>
      <c r="AC23" s="18"/>
      <c r="AD23" s="20">
        <v>27630.84</v>
      </c>
      <c r="AE23" s="20">
        <v>25015.37</v>
      </c>
      <c r="AF23" s="20"/>
      <c r="AG23" s="20"/>
      <c r="AH23" s="20">
        <v>27711.7</v>
      </c>
      <c r="AI23" s="20">
        <v>29848.89</v>
      </c>
      <c r="AJ23" s="20"/>
      <c r="AK23" s="18">
        <f t="shared" si="14"/>
        <v>0</v>
      </c>
      <c r="AL23" s="20">
        <v>27721.37</v>
      </c>
      <c r="AM23" s="20">
        <v>28814.99</v>
      </c>
      <c r="AN23" s="23">
        <v>706265.34</v>
      </c>
      <c r="AO23" s="24">
        <f t="shared" si="15"/>
        <v>598529.9491525424</v>
      </c>
      <c r="AP23" s="20">
        <v>27721.38</v>
      </c>
      <c r="AQ23" s="20">
        <v>27155.88</v>
      </c>
      <c r="AR23" s="20"/>
      <c r="AS23" s="18">
        <f t="shared" si="19"/>
        <v>0</v>
      </c>
      <c r="AT23" s="20">
        <v>27721.38</v>
      </c>
      <c r="AU23" s="20">
        <v>27464.46</v>
      </c>
      <c r="AV23" s="20"/>
      <c r="AW23" s="18">
        <f t="shared" si="16"/>
        <v>0</v>
      </c>
      <c r="AX23" s="20">
        <v>27699.84</v>
      </c>
      <c r="AY23" s="20">
        <v>30159.2</v>
      </c>
      <c r="AZ23" s="20"/>
      <c r="BA23" s="18">
        <f t="shared" si="17"/>
        <v>0</v>
      </c>
      <c r="BB23" s="20">
        <f t="shared" si="1"/>
        <v>331896.25</v>
      </c>
      <c r="BC23" s="20">
        <f t="shared" si="2"/>
        <v>320074.80999999994</v>
      </c>
      <c r="BD23" s="20">
        <f t="shared" si="3"/>
        <v>706265.34</v>
      </c>
      <c r="BE23" s="20">
        <f t="shared" si="4"/>
        <v>598529.9491525424</v>
      </c>
      <c r="BF23" s="20">
        <f t="shared" si="5"/>
        <v>69846.09999999998</v>
      </c>
      <c r="BG23" s="20"/>
      <c r="BH23" s="20"/>
      <c r="BI23" s="20">
        <f t="shared" si="18"/>
        <v>69846.09999999998</v>
      </c>
      <c r="BJ23" s="20">
        <f t="shared" si="6"/>
        <v>563216.1299999999</v>
      </c>
      <c r="BK23" s="20">
        <f t="shared" si="7"/>
        <v>212895.31</v>
      </c>
      <c r="BL23" s="25">
        <v>819600</v>
      </c>
      <c r="BM23" s="25">
        <v>94300</v>
      </c>
      <c r="BN23" s="25"/>
      <c r="BO23" s="25"/>
      <c r="BP23" s="20">
        <f t="shared" si="8"/>
        <v>-844053.9</v>
      </c>
      <c r="BQ23" s="17">
        <f t="shared" si="9"/>
        <v>-143049.21000000008</v>
      </c>
      <c r="BR23" s="20">
        <f t="shared" si="10"/>
        <v>118595.31</v>
      </c>
    </row>
    <row r="24" spans="1:70" s="10" customFormat="1" ht="18.75">
      <c r="A24" s="15">
        <v>13</v>
      </c>
      <c r="B24" s="16" t="s">
        <v>48</v>
      </c>
      <c r="C24" s="17">
        <v>190798.15</v>
      </c>
      <c r="D24" s="18">
        <f t="shared" si="0"/>
        <v>175474.09</v>
      </c>
      <c r="E24" s="18">
        <v>15324.06</v>
      </c>
      <c r="F24" s="18">
        <v>3845.49</v>
      </c>
      <c r="G24" s="18">
        <v>3258.68</v>
      </c>
      <c r="H24" s="18"/>
      <c r="I24" s="18"/>
      <c r="J24" s="18">
        <v>3845.5</v>
      </c>
      <c r="K24" s="18">
        <v>3884.34</v>
      </c>
      <c r="L24" s="18"/>
      <c r="M24" s="17">
        <f t="shared" si="11"/>
        <v>0</v>
      </c>
      <c r="N24" s="19">
        <v>3845.49</v>
      </c>
      <c r="O24" s="18">
        <v>3717.12</v>
      </c>
      <c r="P24" s="18"/>
      <c r="Q24" s="18">
        <f t="shared" si="12"/>
        <v>0</v>
      </c>
      <c r="R24" s="18">
        <v>3845.49</v>
      </c>
      <c r="S24" s="18">
        <v>3163.06</v>
      </c>
      <c r="T24" s="18"/>
      <c r="U24" s="18">
        <f t="shared" si="13"/>
        <v>0</v>
      </c>
      <c r="V24" s="20">
        <v>3845.49</v>
      </c>
      <c r="W24" s="20">
        <v>4104.61</v>
      </c>
      <c r="X24" s="20"/>
      <c r="Y24" s="20"/>
      <c r="Z24" s="20">
        <v>3845.49</v>
      </c>
      <c r="AA24" s="20">
        <v>3621.12</v>
      </c>
      <c r="AB24" s="20"/>
      <c r="AC24" s="18"/>
      <c r="AD24" s="20">
        <v>3812.72</v>
      </c>
      <c r="AE24" s="20">
        <v>3757.2</v>
      </c>
      <c r="AF24" s="20"/>
      <c r="AG24" s="20"/>
      <c r="AH24" s="20">
        <v>3845.49</v>
      </c>
      <c r="AI24" s="20">
        <v>3393.6</v>
      </c>
      <c r="AJ24" s="20"/>
      <c r="AK24" s="18">
        <f t="shared" si="14"/>
        <v>0</v>
      </c>
      <c r="AL24" s="20">
        <v>3845.49</v>
      </c>
      <c r="AM24" s="20">
        <v>3679.02</v>
      </c>
      <c r="AN24" s="20"/>
      <c r="AO24" s="21">
        <f t="shared" si="15"/>
        <v>0</v>
      </c>
      <c r="AP24" s="20">
        <v>3845.49</v>
      </c>
      <c r="AQ24" s="20">
        <v>4077.72</v>
      </c>
      <c r="AR24" s="20"/>
      <c r="AS24" s="18">
        <f t="shared" si="19"/>
        <v>0</v>
      </c>
      <c r="AT24" s="20">
        <v>3845.48</v>
      </c>
      <c r="AU24" s="20">
        <v>4085.01</v>
      </c>
      <c r="AV24" s="20"/>
      <c r="AW24" s="18">
        <f t="shared" si="16"/>
        <v>0</v>
      </c>
      <c r="AX24" s="20">
        <v>3845.49</v>
      </c>
      <c r="AY24" s="20">
        <v>3708.14</v>
      </c>
      <c r="AZ24" s="20"/>
      <c r="BA24" s="18">
        <f t="shared" si="17"/>
        <v>0</v>
      </c>
      <c r="BB24" s="20">
        <f t="shared" si="1"/>
        <v>46113.10999999999</v>
      </c>
      <c r="BC24" s="20">
        <f t="shared" si="2"/>
        <v>44449.62</v>
      </c>
      <c r="BD24" s="20">
        <f t="shared" si="3"/>
        <v>0</v>
      </c>
      <c r="BE24" s="20">
        <f t="shared" si="4"/>
        <v>0</v>
      </c>
      <c r="BF24" s="20">
        <f t="shared" si="5"/>
        <v>235247.77</v>
      </c>
      <c r="BG24" s="20">
        <v>615.72</v>
      </c>
      <c r="BH24" s="20"/>
      <c r="BI24" s="20">
        <f t="shared" si="18"/>
        <v>235863.49</v>
      </c>
      <c r="BJ24" s="20">
        <f t="shared" si="6"/>
        <v>219923.71</v>
      </c>
      <c r="BK24" s="20">
        <f t="shared" si="7"/>
        <v>15324.06</v>
      </c>
      <c r="BL24" s="20"/>
      <c r="BM24" s="20"/>
      <c r="BN24" s="20"/>
      <c r="BO24" s="20"/>
      <c r="BP24" s="20">
        <f t="shared" si="8"/>
        <v>235247.77</v>
      </c>
      <c r="BQ24" s="17">
        <f t="shared" si="9"/>
        <v>219923.71</v>
      </c>
      <c r="BR24" s="20">
        <f t="shared" si="10"/>
        <v>15324.06</v>
      </c>
    </row>
    <row r="25" spans="1:70" s="10" customFormat="1" ht="18.75">
      <c r="A25" s="15">
        <v>14</v>
      </c>
      <c r="B25" s="16" t="s">
        <v>49</v>
      </c>
      <c r="C25" s="17">
        <v>-1094073.97</v>
      </c>
      <c r="D25" s="18">
        <f t="shared" si="0"/>
        <v>-1094073.97</v>
      </c>
      <c r="E25" s="26"/>
      <c r="F25" s="18">
        <v>9162.67</v>
      </c>
      <c r="G25" s="18">
        <v>6300.02</v>
      </c>
      <c r="H25" s="18"/>
      <c r="I25" s="18"/>
      <c r="J25" s="18">
        <v>9190.27</v>
      </c>
      <c r="K25" s="18">
        <v>9284.02</v>
      </c>
      <c r="L25" s="18"/>
      <c r="M25" s="17">
        <f t="shared" si="11"/>
        <v>0</v>
      </c>
      <c r="N25" s="19">
        <v>9190.25</v>
      </c>
      <c r="O25" s="18">
        <v>9847.12</v>
      </c>
      <c r="P25" s="18"/>
      <c r="Q25" s="18">
        <f t="shared" si="12"/>
        <v>0</v>
      </c>
      <c r="R25" s="18">
        <v>9248.44</v>
      </c>
      <c r="S25" s="18">
        <v>8185.59</v>
      </c>
      <c r="T25" s="18"/>
      <c r="U25" s="18">
        <f t="shared" si="13"/>
        <v>0</v>
      </c>
      <c r="V25" s="20">
        <v>9248.45</v>
      </c>
      <c r="W25" s="20">
        <v>9106.91</v>
      </c>
      <c r="X25" s="20"/>
      <c r="Y25" s="20"/>
      <c r="Z25" s="20">
        <v>9248.46</v>
      </c>
      <c r="AA25" s="20">
        <v>9201.47</v>
      </c>
      <c r="AB25" s="20"/>
      <c r="AC25" s="18"/>
      <c r="AD25" s="20">
        <v>9210.58</v>
      </c>
      <c r="AE25" s="20">
        <v>9437.92</v>
      </c>
      <c r="AF25" s="20"/>
      <c r="AG25" s="20"/>
      <c r="AH25" s="20">
        <v>9248.45</v>
      </c>
      <c r="AI25" s="20">
        <v>8917.19</v>
      </c>
      <c r="AJ25" s="20"/>
      <c r="AK25" s="18">
        <f t="shared" si="14"/>
        <v>0</v>
      </c>
      <c r="AL25" s="20">
        <v>9248.45</v>
      </c>
      <c r="AM25" s="20">
        <v>8999.75</v>
      </c>
      <c r="AN25" s="20"/>
      <c r="AO25" s="21">
        <f t="shared" si="15"/>
        <v>0</v>
      </c>
      <c r="AP25" s="20">
        <v>9246.89</v>
      </c>
      <c r="AQ25" s="20">
        <v>8758.15</v>
      </c>
      <c r="AR25" s="20"/>
      <c r="AS25" s="18">
        <f t="shared" si="19"/>
        <v>0</v>
      </c>
      <c r="AT25" s="20">
        <v>9248.45</v>
      </c>
      <c r="AU25" s="20">
        <v>9997.48</v>
      </c>
      <c r="AV25" s="20"/>
      <c r="AW25" s="18">
        <f t="shared" si="16"/>
        <v>0</v>
      </c>
      <c r="AX25" s="20">
        <v>9248.46</v>
      </c>
      <c r="AY25" s="20">
        <v>9252.8</v>
      </c>
      <c r="AZ25" s="27">
        <v>11</v>
      </c>
      <c r="BA25" s="18">
        <f t="shared" si="17"/>
        <v>9.322033898305085</v>
      </c>
      <c r="BB25" s="20">
        <f t="shared" si="1"/>
        <v>110739.82</v>
      </c>
      <c r="BC25" s="20">
        <f t="shared" si="2"/>
        <v>107288.42</v>
      </c>
      <c r="BD25" s="20">
        <f t="shared" si="3"/>
        <v>11</v>
      </c>
      <c r="BE25" s="20">
        <f t="shared" si="4"/>
        <v>9.322033898305085</v>
      </c>
      <c r="BF25" s="20">
        <f t="shared" si="5"/>
        <v>-986796.5499999999</v>
      </c>
      <c r="BG25" s="20">
        <v>14216.76</v>
      </c>
      <c r="BH25" s="20"/>
      <c r="BI25" s="20">
        <f t="shared" si="18"/>
        <v>-972579.7899999999</v>
      </c>
      <c r="BJ25" s="20">
        <f t="shared" si="6"/>
        <v>-986785.5499999999</v>
      </c>
      <c r="BK25" s="20">
        <f t="shared" si="7"/>
        <v>0</v>
      </c>
      <c r="BL25" s="20"/>
      <c r="BM25" s="20"/>
      <c r="BN25" s="20"/>
      <c r="BO25" s="20"/>
      <c r="BP25" s="20">
        <f t="shared" si="8"/>
        <v>-986796.5499999999</v>
      </c>
      <c r="BQ25" s="17">
        <f t="shared" si="9"/>
        <v>-986796.5499999999</v>
      </c>
      <c r="BR25" s="20">
        <f t="shared" si="10"/>
        <v>0</v>
      </c>
    </row>
    <row r="26" spans="1:70" s="10" customFormat="1" ht="18.75">
      <c r="A26" s="15">
        <v>15</v>
      </c>
      <c r="B26" s="16" t="s">
        <v>50</v>
      </c>
      <c r="C26" s="17">
        <v>610438.64</v>
      </c>
      <c r="D26" s="18">
        <f t="shared" si="0"/>
        <v>464260.74</v>
      </c>
      <c r="E26" s="18">
        <v>146177.9</v>
      </c>
      <c r="F26" s="18">
        <v>12212.3</v>
      </c>
      <c r="G26" s="18">
        <v>14376.64</v>
      </c>
      <c r="H26" s="18"/>
      <c r="I26" s="18"/>
      <c r="J26" s="18">
        <v>12208</v>
      </c>
      <c r="K26" s="18">
        <v>8833.79</v>
      </c>
      <c r="L26" s="18"/>
      <c r="M26" s="17">
        <f t="shared" si="11"/>
        <v>0</v>
      </c>
      <c r="N26" s="19">
        <v>12208</v>
      </c>
      <c r="O26" s="18">
        <v>11599.83</v>
      </c>
      <c r="P26" s="18"/>
      <c r="Q26" s="18">
        <f t="shared" si="12"/>
        <v>0</v>
      </c>
      <c r="R26" s="18">
        <v>12207.99</v>
      </c>
      <c r="S26" s="18">
        <v>11687.37</v>
      </c>
      <c r="T26" s="18"/>
      <c r="U26" s="18">
        <f t="shared" si="13"/>
        <v>0</v>
      </c>
      <c r="V26" s="20">
        <v>12208.02</v>
      </c>
      <c r="W26" s="20">
        <v>12103.24</v>
      </c>
      <c r="X26" s="20"/>
      <c r="Y26" s="20"/>
      <c r="Z26" s="20">
        <v>12202.07</v>
      </c>
      <c r="AA26" s="20">
        <v>10683.47</v>
      </c>
      <c r="AB26" s="20"/>
      <c r="AC26" s="18"/>
      <c r="AD26" s="20">
        <v>12287.08</v>
      </c>
      <c r="AE26" s="20">
        <v>13206.16</v>
      </c>
      <c r="AF26" s="20"/>
      <c r="AG26" s="20"/>
      <c r="AH26" s="20">
        <v>12293.06</v>
      </c>
      <c r="AI26" s="20">
        <v>12274.49</v>
      </c>
      <c r="AJ26" s="20"/>
      <c r="AK26" s="18">
        <f t="shared" si="14"/>
        <v>0</v>
      </c>
      <c r="AL26" s="20">
        <v>12325.96</v>
      </c>
      <c r="AM26" s="20">
        <v>12037.95</v>
      </c>
      <c r="AN26" s="20"/>
      <c r="AO26" s="21">
        <f t="shared" si="15"/>
        <v>0</v>
      </c>
      <c r="AP26" s="20">
        <v>12384.85</v>
      </c>
      <c r="AQ26" s="20">
        <v>10948.33</v>
      </c>
      <c r="AR26" s="20">
        <v>812500.04</v>
      </c>
      <c r="AS26" s="18">
        <f t="shared" si="19"/>
        <v>688559.3559322035</v>
      </c>
      <c r="AT26" s="20">
        <v>12384.86</v>
      </c>
      <c r="AU26" s="20">
        <v>12611.62</v>
      </c>
      <c r="AV26" s="20"/>
      <c r="AW26" s="18">
        <f t="shared" si="16"/>
        <v>0</v>
      </c>
      <c r="AX26" s="20">
        <v>12429.48</v>
      </c>
      <c r="AY26" s="20">
        <v>15722.67</v>
      </c>
      <c r="AZ26" s="20"/>
      <c r="BA26" s="18">
        <f t="shared" si="17"/>
        <v>0</v>
      </c>
      <c r="BB26" s="20">
        <f t="shared" si="1"/>
        <v>147351.66999999998</v>
      </c>
      <c r="BC26" s="20">
        <f t="shared" si="2"/>
        <v>146085.56</v>
      </c>
      <c r="BD26" s="20">
        <f t="shared" si="3"/>
        <v>812500.04</v>
      </c>
      <c r="BE26" s="20">
        <f t="shared" si="4"/>
        <v>688559.3559322035</v>
      </c>
      <c r="BF26" s="20">
        <f t="shared" si="5"/>
        <v>-55975.840000000084</v>
      </c>
      <c r="BG26" s="20">
        <v>17925.48</v>
      </c>
      <c r="BH26" s="20"/>
      <c r="BI26" s="20">
        <f t="shared" si="18"/>
        <v>-38050.36000000009</v>
      </c>
      <c r="BJ26" s="20">
        <f t="shared" si="6"/>
        <v>610346.3</v>
      </c>
      <c r="BK26" s="20">
        <f t="shared" si="7"/>
        <v>146177.9</v>
      </c>
      <c r="BL26" s="20"/>
      <c r="BM26" s="20"/>
      <c r="BN26" s="20"/>
      <c r="BO26" s="20"/>
      <c r="BP26" s="20">
        <f t="shared" si="8"/>
        <v>-55975.840000000084</v>
      </c>
      <c r="BQ26" s="17">
        <f t="shared" si="9"/>
        <v>-202153.74</v>
      </c>
      <c r="BR26" s="20">
        <f t="shared" si="10"/>
        <v>146177.9</v>
      </c>
    </row>
    <row r="27" spans="1:70" s="10" customFormat="1" ht="18.75">
      <c r="A27" s="15">
        <v>16</v>
      </c>
      <c r="B27" s="16" t="s">
        <v>51</v>
      </c>
      <c r="C27" s="17">
        <v>105398.18</v>
      </c>
      <c r="D27" s="18">
        <f t="shared" si="0"/>
        <v>105398.18</v>
      </c>
      <c r="E27" s="18"/>
      <c r="F27" s="18">
        <v>2614</v>
      </c>
      <c r="G27" s="18">
        <v>2497.12</v>
      </c>
      <c r="H27" s="18"/>
      <c r="I27" s="18"/>
      <c r="J27" s="18">
        <v>2616.14</v>
      </c>
      <c r="K27" s="18">
        <v>2306.29</v>
      </c>
      <c r="L27" s="18"/>
      <c r="M27" s="17">
        <f t="shared" si="11"/>
        <v>0</v>
      </c>
      <c r="N27" s="19">
        <v>2616.13</v>
      </c>
      <c r="O27" s="18">
        <v>3094.01</v>
      </c>
      <c r="P27" s="18"/>
      <c r="Q27" s="18">
        <f t="shared" si="12"/>
        <v>0</v>
      </c>
      <c r="R27" s="18">
        <v>2616.14</v>
      </c>
      <c r="S27" s="18">
        <v>1603.73</v>
      </c>
      <c r="T27" s="18"/>
      <c r="U27" s="18">
        <f t="shared" si="13"/>
        <v>0</v>
      </c>
      <c r="V27" s="20">
        <v>2616.14</v>
      </c>
      <c r="W27" s="20">
        <v>2924.51</v>
      </c>
      <c r="X27" s="20"/>
      <c r="Y27" s="20"/>
      <c r="Z27" s="20">
        <v>2616.14</v>
      </c>
      <c r="AA27" s="20">
        <v>2472.2</v>
      </c>
      <c r="AB27" s="20"/>
      <c r="AC27" s="18"/>
      <c r="AD27" s="20">
        <v>2616.14</v>
      </c>
      <c r="AE27" s="20">
        <v>2686.57</v>
      </c>
      <c r="AF27" s="20"/>
      <c r="AG27" s="20"/>
      <c r="AH27" s="20">
        <v>2616.14</v>
      </c>
      <c r="AI27" s="20">
        <v>2244.74</v>
      </c>
      <c r="AJ27" s="20"/>
      <c r="AK27" s="18">
        <f t="shared" si="14"/>
        <v>0</v>
      </c>
      <c r="AL27" s="20">
        <v>2616.14</v>
      </c>
      <c r="AM27" s="20">
        <v>2155.09</v>
      </c>
      <c r="AN27" s="20"/>
      <c r="AO27" s="21">
        <f t="shared" si="15"/>
        <v>0</v>
      </c>
      <c r="AP27" s="20">
        <v>2616.14</v>
      </c>
      <c r="AQ27" s="20">
        <v>2894.64</v>
      </c>
      <c r="AR27" s="20">
        <f>2693.94+84543.76</f>
        <v>87237.7</v>
      </c>
      <c r="AS27" s="18">
        <f t="shared" si="19"/>
        <v>73930.25423728814</v>
      </c>
      <c r="AT27" s="20">
        <v>2616.14</v>
      </c>
      <c r="AU27" s="20">
        <v>2374.15</v>
      </c>
      <c r="AV27" s="20"/>
      <c r="AW27" s="18">
        <f t="shared" si="16"/>
        <v>0</v>
      </c>
      <c r="AX27" s="20">
        <v>2616.15</v>
      </c>
      <c r="AY27" s="20">
        <v>2719.55</v>
      </c>
      <c r="AZ27" s="20"/>
      <c r="BA27" s="18">
        <f t="shared" si="17"/>
        <v>0</v>
      </c>
      <c r="BB27" s="20">
        <f t="shared" si="1"/>
        <v>31391.539999999997</v>
      </c>
      <c r="BC27" s="20">
        <f t="shared" si="2"/>
        <v>29972.599999999995</v>
      </c>
      <c r="BD27" s="20">
        <f t="shared" si="3"/>
        <v>87237.7</v>
      </c>
      <c r="BE27" s="20">
        <f t="shared" si="4"/>
        <v>73930.25423728814</v>
      </c>
      <c r="BF27" s="20">
        <f t="shared" si="5"/>
        <v>48133.08</v>
      </c>
      <c r="BG27" s="20"/>
      <c r="BH27" s="20"/>
      <c r="BI27" s="20">
        <f t="shared" si="18"/>
        <v>48133.08</v>
      </c>
      <c r="BJ27" s="20">
        <f t="shared" si="6"/>
        <v>135370.78</v>
      </c>
      <c r="BK27" s="20">
        <f t="shared" si="7"/>
        <v>0</v>
      </c>
      <c r="BL27" s="20"/>
      <c r="BM27" s="20"/>
      <c r="BN27" s="20"/>
      <c r="BO27" s="20"/>
      <c r="BP27" s="20">
        <f t="shared" si="8"/>
        <v>48133.08</v>
      </c>
      <c r="BQ27" s="17">
        <f t="shared" si="9"/>
        <v>48133.08</v>
      </c>
      <c r="BR27" s="20">
        <f t="shared" si="10"/>
        <v>0</v>
      </c>
    </row>
    <row r="28" spans="1:70" s="10" customFormat="1" ht="18.75">
      <c r="A28" s="15">
        <v>17</v>
      </c>
      <c r="B28" s="16" t="s">
        <v>52</v>
      </c>
      <c r="C28" s="17">
        <v>109645.53</v>
      </c>
      <c r="D28" s="18">
        <f t="shared" si="0"/>
        <v>51052.77</v>
      </c>
      <c r="E28" s="18">
        <v>58592.76</v>
      </c>
      <c r="F28" s="18">
        <v>2183.1</v>
      </c>
      <c r="G28" s="18">
        <v>1410.97</v>
      </c>
      <c r="H28" s="18"/>
      <c r="I28" s="18"/>
      <c r="J28" s="18">
        <v>2183.1</v>
      </c>
      <c r="K28" s="18">
        <v>2132.21</v>
      </c>
      <c r="L28" s="18"/>
      <c r="M28" s="17">
        <f t="shared" si="11"/>
        <v>0</v>
      </c>
      <c r="N28" s="19">
        <v>2183.1</v>
      </c>
      <c r="O28" s="18">
        <v>2578.05</v>
      </c>
      <c r="P28" s="18"/>
      <c r="Q28" s="18">
        <f t="shared" si="12"/>
        <v>0</v>
      </c>
      <c r="R28" s="18">
        <v>2158.38</v>
      </c>
      <c r="S28" s="18">
        <v>1722.72</v>
      </c>
      <c r="T28" s="18"/>
      <c r="U28" s="18">
        <f t="shared" si="13"/>
        <v>0</v>
      </c>
      <c r="V28" s="20">
        <v>2183.1</v>
      </c>
      <c r="W28" s="20">
        <v>2472.81</v>
      </c>
      <c r="X28" s="20"/>
      <c r="Y28" s="20"/>
      <c r="Z28" s="20">
        <v>2166.68</v>
      </c>
      <c r="AA28" s="20">
        <v>2179.86</v>
      </c>
      <c r="AB28" s="20">
        <f>25247.76+40587.32+30179.13+34766.61</f>
        <v>130780.82</v>
      </c>
      <c r="AC28" s="18">
        <f>21396.41+34396.03+25575.53+29463.23</f>
        <v>110831.2</v>
      </c>
      <c r="AD28" s="20">
        <v>2166.68</v>
      </c>
      <c r="AE28" s="20">
        <v>2270.33</v>
      </c>
      <c r="AF28" s="20"/>
      <c r="AG28" s="20"/>
      <c r="AH28" s="20">
        <v>2183.09</v>
      </c>
      <c r="AI28" s="20">
        <v>1983.33</v>
      </c>
      <c r="AJ28" s="20"/>
      <c r="AK28" s="18">
        <f t="shared" si="14"/>
        <v>0</v>
      </c>
      <c r="AL28" s="20">
        <v>2183.1</v>
      </c>
      <c r="AM28" s="20">
        <v>2341.47</v>
      </c>
      <c r="AN28" s="20"/>
      <c r="AO28" s="21">
        <f t="shared" si="15"/>
        <v>0</v>
      </c>
      <c r="AP28" s="20">
        <v>2183.09</v>
      </c>
      <c r="AQ28" s="20">
        <v>2332.07</v>
      </c>
      <c r="AR28" s="20"/>
      <c r="AS28" s="18">
        <f t="shared" si="19"/>
        <v>0</v>
      </c>
      <c r="AT28" s="20">
        <v>2262.3</v>
      </c>
      <c r="AU28" s="20">
        <v>2031.83</v>
      </c>
      <c r="AV28" s="20"/>
      <c r="AW28" s="18">
        <f t="shared" si="16"/>
        <v>0</v>
      </c>
      <c r="AX28" s="20">
        <v>2202.9</v>
      </c>
      <c r="AY28" s="20">
        <v>2511.1</v>
      </c>
      <c r="AZ28" s="20"/>
      <c r="BA28" s="18">
        <f t="shared" si="17"/>
        <v>0</v>
      </c>
      <c r="BB28" s="20">
        <f t="shared" si="1"/>
        <v>26238.62</v>
      </c>
      <c r="BC28" s="20">
        <f t="shared" si="2"/>
        <v>25966.75</v>
      </c>
      <c r="BD28" s="20">
        <f t="shared" si="3"/>
        <v>130780.82</v>
      </c>
      <c r="BE28" s="20">
        <f t="shared" si="4"/>
        <v>110831.2</v>
      </c>
      <c r="BF28" s="20">
        <f t="shared" si="5"/>
        <v>4831.459999999992</v>
      </c>
      <c r="BG28" s="20">
        <v>7818.6</v>
      </c>
      <c r="BH28" s="20"/>
      <c r="BI28" s="20">
        <f t="shared" si="18"/>
        <v>12650.059999999992</v>
      </c>
      <c r="BJ28" s="20">
        <f t="shared" si="6"/>
        <v>77019.51999999999</v>
      </c>
      <c r="BK28" s="20">
        <f t="shared" si="7"/>
        <v>58592.76</v>
      </c>
      <c r="BL28" s="20"/>
      <c r="BM28" s="20"/>
      <c r="BN28" s="20"/>
      <c r="BO28" s="20"/>
      <c r="BP28" s="20">
        <f t="shared" si="8"/>
        <v>4831.459999999992</v>
      </c>
      <c r="BQ28" s="17">
        <f t="shared" si="9"/>
        <v>-53761.30000000002</v>
      </c>
      <c r="BR28" s="20">
        <f t="shared" si="10"/>
        <v>58592.76</v>
      </c>
    </row>
    <row r="29" spans="1:70" s="10" customFormat="1" ht="18.75">
      <c r="A29" s="15">
        <v>18</v>
      </c>
      <c r="B29" s="16" t="s">
        <v>53</v>
      </c>
      <c r="C29" s="17">
        <v>194915.76</v>
      </c>
      <c r="D29" s="18">
        <f t="shared" si="0"/>
        <v>159889.82</v>
      </c>
      <c r="E29" s="18">
        <v>35025.94</v>
      </c>
      <c r="F29" s="18">
        <v>5563.73</v>
      </c>
      <c r="G29" s="18">
        <v>5279.72</v>
      </c>
      <c r="H29" s="18"/>
      <c r="I29" s="18"/>
      <c r="J29" s="18">
        <v>5563.73</v>
      </c>
      <c r="K29" s="18">
        <v>4893.55</v>
      </c>
      <c r="L29" s="18"/>
      <c r="M29" s="17">
        <f t="shared" si="11"/>
        <v>0</v>
      </c>
      <c r="N29" s="19">
        <v>5563.72</v>
      </c>
      <c r="O29" s="18">
        <v>6044.59</v>
      </c>
      <c r="P29" s="18"/>
      <c r="Q29" s="18">
        <f t="shared" si="12"/>
        <v>0</v>
      </c>
      <c r="R29" s="18">
        <v>5624.03</v>
      </c>
      <c r="S29" s="18">
        <v>6427.29</v>
      </c>
      <c r="T29" s="18"/>
      <c r="U29" s="18">
        <f t="shared" si="13"/>
        <v>0</v>
      </c>
      <c r="V29" s="20">
        <v>5624.04</v>
      </c>
      <c r="W29" s="20">
        <v>5086.51</v>
      </c>
      <c r="X29" s="20">
        <v>5180.86</v>
      </c>
      <c r="Y29" s="20">
        <f>X29/1.18</f>
        <v>4390.559322033898</v>
      </c>
      <c r="Z29" s="20">
        <v>5624.03</v>
      </c>
      <c r="AA29" s="20">
        <v>6095.79</v>
      </c>
      <c r="AB29" s="20"/>
      <c r="AC29" s="18"/>
      <c r="AD29" s="20">
        <v>5624.03</v>
      </c>
      <c r="AE29" s="20">
        <v>5095.65</v>
      </c>
      <c r="AF29" s="20"/>
      <c r="AG29" s="20"/>
      <c r="AH29" s="20">
        <v>5624.03</v>
      </c>
      <c r="AI29" s="20">
        <v>5315.51</v>
      </c>
      <c r="AJ29" s="20"/>
      <c r="AK29" s="18">
        <f t="shared" si="14"/>
        <v>0</v>
      </c>
      <c r="AL29" s="20">
        <v>5624.04</v>
      </c>
      <c r="AM29" s="20">
        <v>6092.28</v>
      </c>
      <c r="AN29" s="20"/>
      <c r="AO29" s="21">
        <f t="shared" si="15"/>
        <v>0</v>
      </c>
      <c r="AP29" s="20">
        <v>5624.03</v>
      </c>
      <c r="AQ29" s="20">
        <v>5676.64</v>
      </c>
      <c r="AR29" s="20">
        <f>207297.35*1.18</f>
        <v>244610.873</v>
      </c>
      <c r="AS29" s="18">
        <f t="shared" si="19"/>
        <v>207297.35</v>
      </c>
      <c r="AT29" s="20">
        <v>5624.03</v>
      </c>
      <c r="AU29" s="20">
        <v>5409.66</v>
      </c>
      <c r="AV29" s="20"/>
      <c r="AW29" s="18">
        <f t="shared" si="16"/>
        <v>0</v>
      </c>
      <c r="AX29" s="20">
        <v>5624.02</v>
      </c>
      <c r="AY29" s="20">
        <v>6418.21</v>
      </c>
      <c r="AZ29" s="20">
        <v>34126.18</v>
      </c>
      <c r="BA29" s="18">
        <f t="shared" si="17"/>
        <v>28920.49152542373</v>
      </c>
      <c r="BB29" s="20">
        <f t="shared" si="1"/>
        <v>67307.45999999999</v>
      </c>
      <c r="BC29" s="20">
        <f t="shared" si="2"/>
        <v>67835.40000000001</v>
      </c>
      <c r="BD29" s="20">
        <f t="shared" si="3"/>
        <v>283917.913</v>
      </c>
      <c r="BE29" s="20">
        <f t="shared" si="4"/>
        <v>240608.40084745764</v>
      </c>
      <c r="BF29" s="20">
        <f t="shared" si="5"/>
        <v>-21166.752999999968</v>
      </c>
      <c r="BG29" s="20">
        <v>5613.96</v>
      </c>
      <c r="BH29" s="20"/>
      <c r="BI29" s="20">
        <f t="shared" si="18"/>
        <v>-15552.792999999969</v>
      </c>
      <c r="BJ29" s="20">
        <f t="shared" si="6"/>
        <v>227725.22000000003</v>
      </c>
      <c r="BK29" s="20">
        <f t="shared" si="7"/>
        <v>35025.94</v>
      </c>
      <c r="BL29" s="20"/>
      <c r="BM29" s="20"/>
      <c r="BN29" s="20"/>
      <c r="BO29" s="20"/>
      <c r="BP29" s="20">
        <f t="shared" si="8"/>
        <v>-21166.752999999968</v>
      </c>
      <c r="BQ29" s="17">
        <f t="shared" si="9"/>
        <v>-56192.69299999997</v>
      </c>
      <c r="BR29" s="20">
        <f t="shared" si="10"/>
        <v>35025.94</v>
      </c>
    </row>
    <row r="30" spans="1:70" s="10" customFormat="1" ht="18.75">
      <c r="A30" s="15">
        <v>19</v>
      </c>
      <c r="B30" s="16" t="s">
        <v>54</v>
      </c>
      <c r="C30" s="17">
        <v>241914.1</v>
      </c>
      <c r="D30" s="18">
        <f t="shared" si="0"/>
        <v>202196.28</v>
      </c>
      <c r="E30" s="18">
        <v>39717.82</v>
      </c>
      <c r="F30" s="18">
        <v>5722.83</v>
      </c>
      <c r="G30" s="18">
        <v>4967.08</v>
      </c>
      <c r="H30" s="18"/>
      <c r="I30" s="18"/>
      <c r="J30" s="18">
        <v>5722.84</v>
      </c>
      <c r="K30" s="18">
        <v>4519.58</v>
      </c>
      <c r="L30" s="18"/>
      <c r="M30" s="17">
        <f t="shared" si="11"/>
        <v>0</v>
      </c>
      <c r="N30" s="19">
        <v>5722.83</v>
      </c>
      <c r="O30" s="18">
        <v>6519.29</v>
      </c>
      <c r="P30" s="18">
        <v>244610.87</v>
      </c>
      <c r="Q30" s="18">
        <f t="shared" si="12"/>
        <v>207297.34745762713</v>
      </c>
      <c r="R30" s="18">
        <v>5722.83</v>
      </c>
      <c r="S30" s="18">
        <v>5008.96</v>
      </c>
      <c r="T30" s="18"/>
      <c r="U30" s="18">
        <f t="shared" si="13"/>
        <v>0</v>
      </c>
      <c r="V30" s="20">
        <v>5722.83</v>
      </c>
      <c r="W30" s="20">
        <v>5670.63</v>
      </c>
      <c r="X30" s="20"/>
      <c r="Y30" s="20"/>
      <c r="Z30" s="20">
        <v>5722.83</v>
      </c>
      <c r="AA30" s="20">
        <v>7109.17</v>
      </c>
      <c r="AB30" s="20"/>
      <c r="AC30" s="18"/>
      <c r="AD30" s="20">
        <v>5708.98</v>
      </c>
      <c r="AE30" s="20">
        <v>5782.12</v>
      </c>
      <c r="AF30" s="20"/>
      <c r="AG30" s="20"/>
      <c r="AH30" s="20">
        <v>5722.83</v>
      </c>
      <c r="AI30" s="20">
        <v>5360.18</v>
      </c>
      <c r="AJ30" s="20"/>
      <c r="AK30" s="18">
        <f t="shared" si="14"/>
        <v>0</v>
      </c>
      <c r="AL30" s="20">
        <v>5722.83</v>
      </c>
      <c r="AM30" s="20">
        <v>6260.26</v>
      </c>
      <c r="AN30" s="20"/>
      <c r="AO30" s="21">
        <f t="shared" si="15"/>
        <v>0</v>
      </c>
      <c r="AP30" s="20">
        <v>5722.83</v>
      </c>
      <c r="AQ30" s="20">
        <v>5762.66</v>
      </c>
      <c r="AR30" s="20"/>
      <c r="AS30" s="18">
        <f t="shared" si="19"/>
        <v>0</v>
      </c>
      <c r="AT30" s="20">
        <v>5722.83</v>
      </c>
      <c r="AU30" s="20">
        <v>5471.32</v>
      </c>
      <c r="AV30" s="20"/>
      <c r="AW30" s="18">
        <f t="shared" si="16"/>
        <v>0</v>
      </c>
      <c r="AX30" s="20">
        <v>5722.84</v>
      </c>
      <c r="AY30" s="20">
        <v>7096.24</v>
      </c>
      <c r="AZ30" s="27">
        <v>11</v>
      </c>
      <c r="BA30" s="18">
        <f t="shared" si="17"/>
        <v>9.322033898305085</v>
      </c>
      <c r="BB30" s="20">
        <f t="shared" si="1"/>
        <v>68660.13</v>
      </c>
      <c r="BC30" s="20">
        <f t="shared" si="2"/>
        <v>69527.49</v>
      </c>
      <c r="BD30" s="20">
        <f t="shared" si="3"/>
        <v>244621.87</v>
      </c>
      <c r="BE30" s="20">
        <f t="shared" si="4"/>
        <v>207306.66949152542</v>
      </c>
      <c r="BF30" s="20">
        <f t="shared" si="5"/>
        <v>66819.72000000003</v>
      </c>
      <c r="BG30" s="20"/>
      <c r="BH30" s="20"/>
      <c r="BI30" s="20">
        <f t="shared" si="18"/>
        <v>66819.72000000003</v>
      </c>
      <c r="BJ30" s="20">
        <f t="shared" si="6"/>
        <v>271723.77</v>
      </c>
      <c r="BK30" s="20">
        <f t="shared" si="7"/>
        <v>39717.82</v>
      </c>
      <c r="BL30" s="20"/>
      <c r="BM30" s="20"/>
      <c r="BN30" s="20"/>
      <c r="BO30" s="20"/>
      <c r="BP30" s="20">
        <f t="shared" si="8"/>
        <v>66819.72000000003</v>
      </c>
      <c r="BQ30" s="17">
        <f t="shared" si="9"/>
        <v>27101.900000000023</v>
      </c>
      <c r="BR30" s="20">
        <f t="shared" si="10"/>
        <v>39717.82</v>
      </c>
    </row>
    <row r="31" spans="1:70" s="10" customFormat="1" ht="19.5" thickBot="1">
      <c r="A31" s="15">
        <v>20</v>
      </c>
      <c r="B31" s="16" t="s">
        <v>55</v>
      </c>
      <c r="C31" s="17">
        <v>249968.5</v>
      </c>
      <c r="D31" s="18">
        <f t="shared" si="0"/>
        <v>204868.79</v>
      </c>
      <c r="E31" s="18">
        <v>45099.71</v>
      </c>
      <c r="F31" s="18">
        <v>5664.04</v>
      </c>
      <c r="G31" s="18">
        <v>5517.39</v>
      </c>
      <c r="H31" s="18"/>
      <c r="I31" s="18"/>
      <c r="J31" s="18">
        <v>5664.05</v>
      </c>
      <c r="K31" s="18">
        <v>4900</v>
      </c>
      <c r="L31" s="18"/>
      <c r="M31" s="17">
        <f t="shared" si="11"/>
        <v>0</v>
      </c>
      <c r="N31" s="19">
        <v>5664.06</v>
      </c>
      <c r="O31" s="18">
        <v>6243.71</v>
      </c>
      <c r="P31" s="18"/>
      <c r="Q31" s="18">
        <f t="shared" si="12"/>
        <v>0</v>
      </c>
      <c r="R31" s="18">
        <v>5664.04</v>
      </c>
      <c r="S31" s="18">
        <v>5629.56</v>
      </c>
      <c r="T31" s="18">
        <v>5180.86</v>
      </c>
      <c r="U31" s="18">
        <f t="shared" si="13"/>
        <v>4390.559322033898</v>
      </c>
      <c r="V31" s="20">
        <v>5664.05</v>
      </c>
      <c r="W31" s="20">
        <v>5334.88</v>
      </c>
      <c r="X31" s="20">
        <f>263744.49</f>
        <v>263744.49</v>
      </c>
      <c r="Y31" s="20">
        <f>X31/1.18</f>
        <v>223512.27966101695</v>
      </c>
      <c r="Z31" s="20">
        <v>5896.19</v>
      </c>
      <c r="AA31" s="20">
        <v>6297.4</v>
      </c>
      <c r="AB31" s="20"/>
      <c r="AC31" s="18"/>
      <c r="AD31" s="20">
        <v>5677.72</v>
      </c>
      <c r="AE31" s="20">
        <v>5710.78</v>
      </c>
      <c r="AF31" s="20"/>
      <c r="AG31" s="20"/>
      <c r="AH31" s="20">
        <v>5677.75</v>
      </c>
      <c r="AI31" s="20">
        <v>5477.1</v>
      </c>
      <c r="AJ31" s="20"/>
      <c r="AK31" s="18">
        <f t="shared" si="14"/>
        <v>0</v>
      </c>
      <c r="AL31" s="20">
        <v>5677.74</v>
      </c>
      <c r="AM31" s="20">
        <v>6708.41</v>
      </c>
      <c r="AN31" s="20"/>
      <c r="AO31" s="21">
        <f t="shared" si="15"/>
        <v>0</v>
      </c>
      <c r="AP31" s="20">
        <v>5677.74</v>
      </c>
      <c r="AQ31" s="20">
        <v>6152.2</v>
      </c>
      <c r="AR31" s="20"/>
      <c r="AS31" s="18">
        <f t="shared" si="19"/>
        <v>0</v>
      </c>
      <c r="AT31" s="20">
        <v>5677.75</v>
      </c>
      <c r="AU31" s="20">
        <v>5818.57</v>
      </c>
      <c r="AV31" s="20"/>
      <c r="AW31" s="18">
        <f t="shared" si="16"/>
        <v>0</v>
      </c>
      <c r="AX31" s="20">
        <v>5677.75</v>
      </c>
      <c r="AY31" s="20">
        <v>6223.22</v>
      </c>
      <c r="AZ31" s="20">
        <v>34126.18</v>
      </c>
      <c r="BA31" s="18">
        <f t="shared" si="17"/>
        <v>28920.49152542373</v>
      </c>
      <c r="BB31" s="20">
        <f t="shared" si="1"/>
        <v>68282.88</v>
      </c>
      <c r="BC31" s="20">
        <f t="shared" si="2"/>
        <v>70013.22</v>
      </c>
      <c r="BD31" s="20">
        <f t="shared" si="3"/>
        <v>303051.52999999997</v>
      </c>
      <c r="BE31" s="20">
        <f t="shared" si="4"/>
        <v>256823.33050847458</v>
      </c>
      <c r="BF31" s="20">
        <f t="shared" si="5"/>
        <v>16930.190000000002</v>
      </c>
      <c r="BG31" s="20">
        <v>5169.24</v>
      </c>
      <c r="BH31" s="20"/>
      <c r="BI31" s="20">
        <f t="shared" si="18"/>
        <v>22099.43</v>
      </c>
      <c r="BJ31" s="20">
        <f t="shared" si="6"/>
        <v>274882.01</v>
      </c>
      <c r="BK31" s="20">
        <f t="shared" si="7"/>
        <v>45099.71</v>
      </c>
      <c r="BL31" s="20"/>
      <c r="BM31" s="20"/>
      <c r="BN31" s="20"/>
      <c r="BO31" s="20"/>
      <c r="BP31" s="20">
        <f t="shared" si="8"/>
        <v>16930.190000000002</v>
      </c>
      <c r="BQ31" s="17">
        <f t="shared" si="9"/>
        <v>-28169.51999999996</v>
      </c>
      <c r="BR31" s="20">
        <f t="shared" si="10"/>
        <v>45099.71</v>
      </c>
    </row>
    <row r="32" spans="1:113" s="29" customFormat="1" ht="18.75">
      <c r="A32" s="15">
        <v>21</v>
      </c>
      <c r="B32" s="16" t="s">
        <v>56</v>
      </c>
      <c r="C32" s="17">
        <v>194389.53</v>
      </c>
      <c r="D32" s="18">
        <f t="shared" si="0"/>
        <v>144718.41</v>
      </c>
      <c r="E32" s="18">
        <v>49671.12</v>
      </c>
      <c r="F32" s="18">
        <v>5178.38</v>
      </c>
      <c r="G32" s="18">
        <v>4950.18</v>
      </c>
      <c r="H32" s="18"/>
      <c r="I32" s="18"/>
      <c r="J32" s="18">
        <v>5178.39</v>
      </c>
      <c r="K32" s="18">
        <v>5010.13</v>
      </c>
      <c r="L32" s="18"/>
      <c r="M32" s="17">
        <f t="shared" si="11"/>
        <v>0</v>
      </c>
      <c r="N32" s="19">
        <v>5178.38</v>
      </c>
      <c r="O32" s="18">
        <v>5983.06</v>
      </c>
      <c r="P32" s="18"/>
      <c r="Q32" s="18">
        <f t="shared" si="12"/>
        <v>0</v>
      </c>
      <c r="R32" s="18">
        <v>5178.39</v>
      </c>
      <c r="S32" s="18">
        <v>4167.82</v>
      </c>
      <c r="T32" s="18">
        <f>244610.87+13729.5+5180.86</f>
        <v>263521.23</v>
      </c>
      <c r="U32" s="18">
        <f t="shared" si="13"/>
        <v>223323.07627118644</v>
      </c>
      <c r="V32" s="20">
        <v>5178.38</v>
      </c>
      <c r="W32" s="20">
        <v>5718.24</v>
      </c>
      <c r="X32" s="20"/>
      <c r="Y32" s="20"/>
      <c r="Z32" s="20">
        <v>5178.38</v>
      </c>
      <c r="AA32" s="20">
        <v>5121.31</v>
      </c>
      <c r="AB32" s="20"/>
      <c r="AC32" s="18"/>
      <c r="AD32" s="20">
        <v>5178.38</v>
      </c>
      <c r="AE32" s="20">
        <v>4941.28</v>
      </c>
      <c r="AF32" s="20"/>
      <c r="AG32" s="20"/>
      <c r="AH32" s="20">
        <v>5178.38</v>
      </c>
      <c r="AI32" s="20">
        <v>4822.75</v>
      </c>
      <c r="AJ32" s="20"/>
      <c r="AK32" s="18">
        <f t="shared" si="14"/>
        <v>0</v>
      </c>
      <c r="AL32" s="20">
        <v>5178.38</v>
      </c>
      <c r="AM32" s="20">
        <v>5407.46</v>
      </c>
      <c r="AN32" s="20"/>
      <c r="AO32" s="21">
        <f t="shared" si="15"/>
        <v>0</v>
      </c>
      <c r="AP32" s="20">
        <v>5178.38</v>
      </c>
      <c r="AQ32" s="20">
        <v>5448.33</v>
      </c>
      <c r="AR32" s="20"/>
      <c r="AS32" s="18">
        <f t="shared" si="19"/>
        <v>0</v>
      </c>
      <c r="AT32" s="20">
        <v>5178.38</v>
      </c>
      <c r="AU32" s="20">
        <v>5189.17</v>
      </c>
      <c r="AV32" s="20"/>
      <c r="AW32" s="18">
        <f t="shared" si="16"/>
        <v>0</v>
      </c>
      <c r="AX32" s="20">
        <v>5178.39</v>
      </c>
      <c r="AY32" s="20">
        <v>5727.85</v>
      </c>
      <c r="AZ32" s="20"/>
      <c r="BA32" s="18">
        <f t="shared" si="17"/>
        <v>0</v>
      </c>
      <c r="BB32" s="20">
        <f t="shared" si="1"/>
        <v>62140.59</v>
      </c>
      <c r="BC32" s="20">
        <f t="shared" si="2"/>
        <v>62487.579999999994</v>
      </c>
      <c r="BD32" s="20">
        <f t="shared" si="3"/>
        <v>263521.23</v>
      </c>
      <c r="BE32" s="20">
        <f t="shared" si="4"/>
        <v>223323.07627118644</v>
      </c>
      <c r="BF32" s="20">
        <f t="shared" si="5"/>
        <v>-6644.119999999995</v>
      </c>
      <c r="BG32" s="20">
        <v>7177.44</v>
      </c>
      <c r="BH32" s="20"/>
      <c r="BI32" s="20">
        <f t="shared" si="18"/>
        <v>533.3200000000043</v>
      </c>
      <c r="BJ32" s="20">
        <f t="shared" si="6"/>
        <v>207205.99</v>
      </c>
      <c r="BK32" s="20">
        <f t="shared" si="7"/>
        <v>49671.12</v>
      </c>
      <c r="BL32" s="20"/>
      <c r="BM32" s="20"/>
      <c r="BN32" s="20"/>
      <c r="BO32" s="20"/>
      <c r="BP32" s="20">
        <f t="shared" si="8"/>
        <v>-6644.119999999995</v>
      </c>
      <c r="BQ32" s="17">
        <f t="shared" si="9"/>
        <v>-56315.23999999999</v>
      </c>
      <c r="BR32" s="20">
        <f t="shared" si="10"/>
        <v>49671.12</v>
      </c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</row>
    <row r="33" spans="1:113" s="10" customFormat="1" ht="18.75">
      <c r="A33" s="15">
        <v>22</v>
      </c>
      <c r="B33" s="16" t="s">
        <v>57</v>
      </c>
      <c r="C33" s="17">
        <v>184249.85</v>
      </c>
      <c r="D33" s="18">
        <f t="shared" si="0"/>
        <v>119608.76000000001</v>
      </c>
      <c r="E33" s="18">
        <v>64641.09</v>
      </c>
      <c r="F33" s="18">
        <v>5212.15</v>
      </c>
      <c r="G33" s="18">
        <v>4394.99</v>
      </c>
      <c r="H33" s="18"/>
      <c r="I33" s="18"/>
      <c r="J33" s="18">
        <v>5212.15</v>
      </c>
      <c r="K33" s="18">
        <v>4813.73</v>
      </c>
      <c r="L33" s="18"/>
      <c r="M33" s="17">
        <f t="shared" si="11"/>
        <v>0</v>
      </c>
      <c r="N33" s="19">
        <v>5212.15</v>
      </c>
      <c r="O33" s="18">
        <v>5171.42</v>
      </c>
      <c r="P33" s="18"/>
      <c r="Q33" s="18">
        <f t="shared" si="12"/>
        <v>0</v>
      </c>
      <c r="R33" s="18">
        <v>5272.55</v>
      </c>
      <c r="S33" s="18">
        <v>5067.77</v>
      </c>
      <c r="T33" s="18"/>
      <c r="U33" s="18">
        <f t="shared" si="13"/>
        <v>0</v>
      </c>
      <c r="V33" s="20">
        <v>5272.55</v>
      </c>
      <c r="W33" s="20">
        <v>5597.58</v>
      </c>
      <c r="X33" s="20"/>
      <c r="Y33" s="20"/>
      <c r="Z33" s="20">
        <v>5272.55</v>
      </c>
      <c r="AA33" s="20">
        <v>5265.2</v>
      </c>
      <c r="AB33" s="20"/>
      <c r="AC33" s="18"/>
      <c r="AD33" s="20">
        <v>5272.54</v>
      </c>
      <c r="AE33" s="20">
        <v>6174.56</v>
      </c>
      <c r="AF33" s="20">
        <v>3238.62</v>
      </c>
      <c r="AG33" s="20">
        <f>AF33/1.18</f>
        <v>2744.593220338983</v>
      </c>
      <c r="AH33" s="20">
        <v>5272.54</v>
      </c>
      <c r="AI33" s="20">
        <v>5316.61</v>
      </c>
      <c r="AJ33" s="20"/>
      <c r="AK33" s="18">
        <f t="shared" si="14"/>
        <v>0</v>
      </c>
      <c r="AL33" s="20">
        <v>5732.24</v>
      </c>
      <c r="AM33" s="20">
        <v>5720.62</v>
      </c>
      <c r="AN33" s="20"/>
      <c r="AO33" s="21">
        <f t="shared" si="15"/>
        <v>0</v>
      </c>
      <c r="AP33" s="20">
        <v>5332.13</v>
      </c>
      <c r="AQ33" s="20">
        <v>5655.98</v>
      </c>
      <c r="AR33" s="20">
        <f>207297.35*1.18</f>
        <v>244610.873</v>
      </c>
      <c r="AS33" s="18">
        <f t="shared" si="19"/>
        <v>207297.35</v>
      </c>
      <c r="AT33" s="20">
        <v>5332.14</v>
      </c>
      <c r="AU33" s="20">
        <v>5111.87</v>
      </c>
      <c r="AV33" s="20"/>
      <c r="AW33" s="18">
        <f t="shared" si="16"/>
        <v>0</v>
      </c>
      <c r="AX33" s="20">
        <v>5376.48</v>
      </c>
      <c r="AY33" s="20">
        <v>5700.83</v>
      </c>
      <c r="AZ33" s="20">
        <v>34126.18</v>
      </c>
      <c r="BA33" s="18">
        <f t="shared" si="17"/>
        <v>28920.49152542373</v>
      </c>
      <c r="BB33" s="20">
        <f t="shared" si="1"/>
        <v>63772.17000000001</v>
      </c>
      <c r="BC33" s="20">
        <f t="shared" si="2"/>
        <v>63991.159999999996</v>
      </c>
      <c r="BD33" s="20">
        <f t="shared" si="3"/>
        <v>281975.673</v>
      </c>
      <c r="BE33" s="20">
        <f t="shared" si="4"/>
        <v>238962.43474576273</v>
      </c>
      <c r="BF33" s="20">
        <f t="shared" si="5"/>
        <v>-33734.663</v>
      </c>
      <c r="BG33" s="20"/>
      <c r="BH33" s="20"/>
      <c r="BI33" s="20">
        <f t="shared" si="18"/>
        <v>-33734.663</v>
      </c>
      <c r="BJ33" s="20">
        <f t="shared" si="6"/>
        <v>183599.92</v>
      </c>
      <c r="BK33" s="20">
        <f t="shared" si="7"/>
        <v>64641.09</v>
      </c>
      <c r="BL33" s="20"/>
      <c r="BM33" s="20"/>
      <c r="BN33" s="20"/>
      <c r="BO33" s="20"/>
      <c r="BP33" s="20">
        <f t="shared" si="8"/>
        <v>-33734.663</v>
      </c>
      <c r="BQ33" s="17">
        <f t="shared" si="9"/>
        <v>-98375.753</v>
      </c>
      <c r="BR33" s="20">
        <f t="shared" si="10"/>
        <v>64641.09</v>
      </c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</row>
    <row r="34" spans="1:113" s="10" customFormat="1" ht="18.75">
      <c r="A34" s="15">
        <v>23</v>
      </c>
      <c r="B34" s="16" t="s">
        <v>58</v>
      </c>
      <c r="C34" s="17">
        <v>119488.38</v>
      </c>
      <c r="D34" s="18">
        <f t="shared" si="0"/>
        <v>58192.55</v>
      </c>
      <c r="E34" s="18">
        <v>61295.83</v>
      </c>
      <c r="F34" s="18">
        <v>6385.07</v>
      </c>
      <c r="G34" s="18">
        <v>4850.1</v>
      </c>
      <c r="H34" s="18"/>
      <c r="I34" s="18"/>
      <c r="J34" s="18">
        <v>6385.08</v>
      </c>
      <c r="K34" s="18">
        <v>7126.94</v>
      </c>
      <c r="L34" s="18"/>
      <c r="M34" s="17">
        <f t="shared" si="11"/>
        <v>0</v>
      </c>
      <c r="N34" s="19">
        <v>6377.65</v>
      </c>
      <c r="O34" s="18">
        <v>6512.9</v>
      </c>
      <c r="P34" s="18"/>
      <c r="Q34" s="18">
        <f t="shared" si="12"/>
        <v>0</v>
      </c>
      <c r="R34" s="18">
        <v>6385.07</v>
      </c>
      <c r="S34" s="18">
        <v>4166</v>
      </c>
      <c r="T34" s="18"/>
      <c r="U34" s="18">
        <f t="shared" si="13"/>
        <v>0</v>
      </c>
      <c r="V34" s="20">
        <v>6428.7</v>
      </c>
      <c r="W34" s="20">
        <v>7147.91</v>
      </c>
      <c r="X34" s="20"/>
      <c r="Y34" s="20"/>
      <c r="Z34" s="20">
        <v>6428.72</v>
      </c>
      <c r="AA34" s="20">
        <v>7550.07</v>
      </c>
      <c r="AB34" s="20"/>
      <c r="AC34" s="18"/>
      <c r="AD34" s="20">
        <v>6428.7</v>
      </c>
      <c r="AE34" s="20">
        <v>5146.66</v>
      </c>
      <c r="AF34" s="20"/>
      <c r="AG34" s="20">
        <f>AF34/1.18</f>
        <v>0</v>
      </c>
      <c r="AH34" s="20">
        <v>6428.7</v>
      </c>
      <c r="AI34" s="20">
        <v>6373.03</v>
      </c>
      <c r="AJ34" s="20"/>
      <c r="AK34" s="18">
        <f t="shared" si="14"/>
        <v>0</v>
      </c>
      <c r="AL34" s="20">
        <v>6428.7</v>
      </c>
      <c r="AM34" s="20">
        <v>5840.49</v>
      </c>
      <c r="AN34" s="20"/>
      <c r="AO34" s="21">
        <f t="shared" si="15"/>
        <v>0</v>
      </c>
      <c r="AP34" s="20">
        <v>6428.7</v>
      </c>
      <c r="AQ34" s="20">
        <v>6233.8</v>
      </c>
      <c r="AR34" s="20"/>
      <c r="AS34" s="18">
        <f t="shared" si="19"/>
        <v>0</v>
      </c>
      <c r="AT34" s="20">
        <v>6428.7</v>
      </c>
      <c r="AU34" s="20">
        <v>6277.61</v>
      </c>
      <c r="AV34" s="20"/>
      <c r="AW34" s="18">
        <f t="shared" si="16"/>
        <v>0</v>
      </c>
      <c r="AX34" s="20">
        <v>6428.7</v>
      </c>
      <c r="AY34" s="20">
        <v>7259.95</v>
      </c>
      <c r="AZ34" s="20"/>
      <c r="BA34" s="18">
        <f t="shared" si="17"/>
        <v>0</v>
      </c>
      <c r="BB34" s="20">
        <f t="shared" si="1"/>
        <v>76962.48999999999</v>
      </c>
      <c r="BC34" s="20">
        <f t="shared" si="2"/>
        <v>74485.45999999999</v>
      </c>
      <c r="BD34" s="20">
        <f t="shared" si="3"/>
        <v>0</v>
      </c>
      <c r="BE34" s="20">
        <f t="shared" si="4"/>
        <v>0</v>
      </c>
      <c r="BF34" s="20">
        <f t="shared" si="5"/>
        <v>193973.84</v>
      </c>
      <c r="BG34" s="20"/>
      <c r="BH34" s="20"/>
      <c r="BI34" s="20">
        <f t="shared" si="18"/>
        <v>193973.84</v>
      </c>
      <c r="BJ34" s="20">
        <f t="shared" si="6"/>
        <v>132678.01</v>
      </c>
      <c r="BK34" s="20">
        <f t="shared" si="7"/>
        <v>61295.83</v>
      </c>
      <c r="BL34" s="20">
        <v>61750</v>
      </c>
      <c r="BM34" s="20">
        <v>4696.22</v>
      </c>
      <c r="BN34" s="20">
        <v>61750</v>
      </c>
      <c r="BO34" s="20">
        <v>4696.22</v>
      </c>
      <c r="BP34" s="20">
        <f>C34+BC34-BD34</f>
        <v>193973.84</v>
      </c>
      <c r="BQ34" s="17">
        <f t="shared" si="9"/>
        <v>132678.01</v>
      </c>
      <c r="BR34" s="20">
        <f>BP34-BQ34</f>
        <v>61295.82999999999</v>
      </c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</row>
    <row r="35" spans="1:70" s="10" customFormat="1" ht="18.75">
      <c r="A35" s="15">
        <v>24</v>
      </c>
      <c r="B35" s="16" t="s">
        <v>59</v>
      </c>
      <c r="C35" s="17">
        <v>178488.57</v>
      </c>
      <c r="D35" s="18">
        <f t="shared" si="0"/>
        <v>126102.05000000002</v>
      </c>
      <c r="E35" s="18">
        <v>52386.52</v>
      </c>
      <c r="F35" s="18">
        <v>6428.44</v>
      </c>
      <c r="G35" s="18">
        <v>5135.85</v>
      </c>
      <c r="H35" s="18"/>
      <c r="I35" s="18"/>
      <c r="J35" s="18">
        <v>6428.44</v>
      </c>
      <c r="K35" s="18">
        <v>7234.71</v>
      </c>
      <c r="L35" s="18"/>
      <c r="M35" s="17">
        <f t="shared" si="11"/>
        <v>0</v>
      </c>
      <c r="N35" s="19">
        <v>6428.44</v>
      </c>
      <c r="O35" s="18">
        <v>6617.75</v>
      </c>
      <c r="P35" s="18"/>
      <c r="Q35" s="18">
        <f t="shared" si="12"/>
        <v>0</v>
      </c>
      <c r="R35" s="18">
        <v>6428.44</v>
      </c>
      <c r="S35" s="18">
        <v>5496.83</v>
      </c>
      <c r="T35" s="18"/>
      <c r="U35" s="18">
        <f t="shared" si="13"/>
        <v>0</v>
      </c>
      <c r="V35" s="20">
        <v>6428.43</v>
      </c>
      <c r="W35" s="20">
        <v>5980.49</v>
      </c>
      <c r="X35" s="20"/>
      <c r="Y35" s="20"/>
      <c r="Z35" s="20">
        <v>6460.44</v>
      </c>
      <c r="AA35" s="20">
        <v>7129.51</v>
      </c>
      <c r="AB35" s="20"/>
      <c r="AC35" s="18"/>
      <c r="AD35" s="20">
        <v>6460.45</v>
      </c>
      <c r="AE35" s="20">
        <v>6200.67</v>
      </c>
      <c r="AF35" s="20"/>
      <c r="AG35" s="20">
        <f>AF35/1.18</f>
        <v>0</v>
      </c>
      <c r="AH35" s="20">
        <v>6459.74</v>
      </c>
      <c r="AI35" s="20">
        <v>6467.18</v>
      </c>
      <c r="AJ35" s="23">
        <v>816</v>
      </c>
      <c r="AK35" s="30">
        <f t="shared" si="14"/>
        <v>691.5254237288136</v>
      </c>
      <c r="AL35" s="20">
        <v>6459.74</v>
      </c>
      <c r="AM35" s="20">
        <v>6059.8</v>
      </c>
      <c r="AN35" s="20"/>
      <c r="AO35" s="21">
        <f t="shared" si="15"/>
        <v>0</v>
      </c>
      <c r="AP35" s="20">
        <v>6459.75</v>
      </c>
      <c r="AQ35" s="20">
        <v>6267.1</v>
      </c>
      <c r="AR35" s="20"/>
      <c r="AS35" s="18">
        <f t="shared" si="19"/>
        <v>0</v>
      </c>
      <c r="AT35" s="20">
        <v>6459.73</v>
      </c>
      <c r="AU35" s="20">
        <v>6045.59</v>
      </c>
      <c r="AV35" s="20"/>
      <c r="AW35" s="18">
        <f t="shared" si="16"/>
        <v>0</v>
      </c>
      <c r="AX35" s="20">
        <v>6459.74</v>
      </c>
      <c r="AY35" s="20">
        <v>7208.01</v>
      </c>
      <c r="AZ35" s="27">
        <v>11</v>
      </c>
      <c r="BA35" s="18">
        <f t="shared" si="17"/>
        <v>9.322033898305085</v>
      </c>
      <c r="BB35" s="20">
        <f t="shared" si="1"/>
        <v>77361.78</v>
      </c>
      <c r="BC35" s="20">
        <f t="shared" si="2"/>
        <v>75843.49</v>
      </c>
      <c r="BD35" s="20">
        <f t="shared" si="3"/>
        <v>827</v>
      </c>
      <c r="BE35" s="20">
        <f t="shared" si="4"/>
        <v>700.8474576271187</v>
      </c>
      <c r="BF35" s="20">
        <f t="shared" si="5"/>
        <v>253505.06</v>
      </c>
      <c r="BG35" s="20"/>
      <c r="BH35" s="20"/>
      <c r="BI35" s="20">
        <f t="shared" si="18"/>
        <v>253505.06</v>
      </c>
      <c r="BJ35" s="20">
        <f t="shared" si="6"/>
        <v>201945.54000000004</v>
      </c>
      <c r="BK35" s="20">
        <f t="shared" si="7"/>
        <v>52386.52</v>
      </c>
      <c r="BL35" s="20"/>
      <c r="BM35" s="20"/>
      <c r="BN35" s="20"/>
      <c r="BO35" s="20"/>
      <c r="BP35" s="20">
        <f aca="true" t="shared" si="20" ref="BP35:BP42">C35+BC35-BD35-BL35-BM35</f>
        <v>253505.06</v>
      </c>
      <c r="BQ35" s="17">
        <f aca="true" t="shared" si="21" ref="BQ35:BQ42">D35+BC35-BD35-BL35</f>
        <v>201118.54000000004</v>
      </c>
      <c r="BR35" s="20">
        <f aca="true" t="shared" si="22" ref="BR35:BR66">E35-BM35</f>
        <v>52386.52</v>
      </c>
    </row>
    <row r="36" spans="1:70" s="10" customFormat="1" ht="18.75">
      <c r="A36" s="15">
        <v>25</v>
      </c>
      <c r="B36" s="16" t="s">
        <v>60</v>
      </c>
      <c r="C36" s="17">
        <v>140810.97</v>
      </c>
      <c r="D36" s="18">
        <f t="shared" si="0"/>
        <v>37867.149999999994</v>
      </c>
      <c r="E36" s="18">
        <v>102943.82</v>
      </c>
      <c r="F36" s="18">
        <v>10558.32</v>
      </c>
      <c r="G36" s="18">
        <v>7895.15</v>
      </c>
      <c r="H36" s="18"/>
      <c r="I36" s="18"/>
      <c r="J36" s="18">
        <v>10558.33</v>
      </c>
      <c r="K36" s="18">
        <v>10852.45</v>
      </c>
      <c r="L36" s="18"/>
      <c r="M36" s="17">
        <f t="shared" si="11"/>
        <v>0</v>
      </c>
      <c r="N36" s="18">
        <v>10604.48</v>
      </c>
      <c r="O36" s="18">
        <v>12438.48</v>
      </c>
      <c r="P36" s="18"/>
      <c r="Q36" s="18">
        <f t="shared" si="12"/>
        <v>0</v>
      </c>
      <c r="R36" s="18">
        <v>10604.49</v>
      </c>
      <c r="S36" s="18">
        <v>8692.69</v>
      </c>
      <c r="T36" s="18"/>
      <c r="U36" s="18">
        <f t="shared" si="13"/>
        <v>0</v>
      </c>
      <c r="V36" s="20">
        <v>10604.49</v>
      </c>
      <c r="W36" s="20">
        <v>11284.07</v>
      </c>
      <c r="X36" s="20"/>
      <c r="Y36" s="20"/>
      <c r="Z36" s="20">
        <v>10624.2</v>
      </c>
      <c r="AA36" s="20">
        <v>11905.71</v>
      </c>
      <c r="AB36" s="20"/>
      <c r="AC36" s="18"/>
      <c r="AD36" s="20">
        <v>10585.91</v>
      </c>
      <c r="AE36" s="20">
        <v>10728.87</v>
      </c>
      <c r="AF36" s="25"/>
      <c r="AG36" s="20"/>
      <c r="AH36" s="20">
        <v>10712.76</v>
      </c>
      <c r="AI36" s="20">
        <v>10732.02</v>
      </c>
      <c r="AJ36" s="20"/>
      <c r="AK36" s="18">
        <f t="shared" si="14"/>
        <v>0</v>
      </c>
      <c r="AL36" s="20">
        <v>10712.76</v>
      </c>
      <c r="AM36" s="20">
        <v>10445.11</v>
      </c>
      <c r="AN36" s="20"/>
      <c r="AO36" s="21">
        <f t="shared" si="15"/>
        <v>0</v>
      </c>
      <c r="AP36" s="20">
        <v>10712.76</v>
      </c>
      <c r="AQ36" s="20">
        <v>10682.25</v>
      </c>
      <c r="AR36" s="20"/>
      <c r="AS36" s="18">
        <f t="shared" si="19"/>
        <v>0</v>
      </c>
      <c r="AT36" s="20">
        <v>10712.75</v>
      </c>
      <c r="AU36" s="20">
        <v>11121.88</v>
      </c>
      <c r="AV36" s="20"/>
      <c r="AW36" s="18">
        <f t="shared" si="16"/>
        <v>0</v>
      </c>
      <c r="AX36" s="20">
        <v>10712.79</v>
      </c>
      <c r="AY36" s="20">
        <v>11654.6</v>
      </c>
      <c r="AZ36" s="20"/>
      <c r="BA36" s="18">
        <f t="shared" si="17"/>
        <v>0</v>
      </c>
      <c r="BB36" s="20">
        <f t="shared" si="1"/>
        <v>127704.04000000001</v>
      </c>
      <c r="BC36" s="20">
        <f t="shared" si="2"/>
        <v>128433.28</v>
      </c>
      <c r="BD36" s="20">
        <f t="shared" si="3"/>
        <v>0</v>
      </c>
      <c r="BE36" s="20">
        <f t="shared" si="4"/>
        <v>0</v>
      </c>
      <c r="BF36" s="20">
        <f t="shared" si="5"/>
        <v>269244.25</v>
      </c>
      <c r="BG36" s="20"/>
      <c r="BH36" s="20"/>
      <c r="BI36" s="20">
        <f t="shared" si="18"/>
        <v>269244.25</v>
      </c>
      <c r="BJ36" s="20">
        <f t="shared" si="6"/>
        <v>166300.43</v>
      </c>
      <c r="BK36" s="20">
        <f t="shared" si="7"/>
        <v>102943.82</v>
      </c>
      <c r="BL36" s="20"/>
      <c r="BM36" s="20"/>
      <c r="BN36" s="20"/>
      <c r="BO36" s="20"/>
      <c r="BP36" s="20">
        <f t="shared" si="20"/>
        <v>269244.25</v>
      </c>
      <c r="BQ36" s="17">
        <f t="shared" si="21"/>
        <v>166300.43</v>
      </c>
      <c r="BR36" s="20">
        <f t="shared" si="22"/>
        <v>102943.82</v>
      </c>
    </row>
    <row r="37" spans="1:70" s="10" customFormat="1" ht="18.75">
      <c r="A37" s="15">
        <v>26</v>
      </c>
      <c r="B37" s="16" t="s">
        <v>61</v>
      </c>
      <c r="C37" s="17">
        <v>103030.67</v>
      </c>
      <c r="D37" s="18">
        <f t="shared" si="0"/>
        <v>52394.36</v>
      </c>
      <c r="E37" s="18">
        <v>50636.31</v>
      </c>
      <c r="F37" s="18">
        <v>4768.97</v>
      </c>
      <c r="G37" s="18">
        <v>3561.3</v>
      </c>
      <c r="H37" s="18"/>
      <c r="I37" s="18"/>
      <c r="J37" s="18">
        <v>4768.97</v>
      </c>
      <c r="K37" s="18">
        <v>4381.29</v>
      </c>
      <c r="L37" s="18"/>
      <c r="M37" s="17">
        <f t="shared" si="11"/>
        <v>0</v>
      </c>
      <c r="N37" s="19">
        <v>4768.97</v>
      </c>
      <c r="O37" s="18">
        <v>4915.34</v>
      </c>
      <c r="P37" s="18"/>
      <c r="Q37" s="18">
        <f t="shared" si="12"/>
        <v>0</v>
      </c>
      <c r="R37" s="18">
        <v>4768.98</v>
      </c>
      <c r="S37" s="18">
        <v>4402.27</v>
      </c>
      <c r="T37" s="18"/>
      <c r="U37" s="18">
        <f t="shared" si="13"/>
        <v>0</v>
      </c>
      <c r="V37" s="20">
        <v>4768.97</v>
      </c>
      <c r="W37" s="20">
        <v>4520.14</v>
      </c>
      <c r="X37" s="20"/>
      <c r="Y37" s="20"/>
      <c r="Z37" s="20">
        <v>4814.71</v>
      </c>
      <c r="AA37" s="20">
        <v>5015.99</v>
      </c>
      <c r="AB37" s="20"/>
      <c r="AC37" s="18"/>
      <c r="AD37" s="20">
        <v>4844.02</v>
      </c>
      <c r="AE37" s="20">
        <v>4430.26</v>
      </c>
      <c r="AF37" s="25"/>
      <c r="AG37" s="20"/>
      <c r="AH37" s="20">
        <v>4845.62</v>
      </c>
      <c r="AI37" s="20">
        <v>5209.93</v>
      </c>
      <c r="AJ37" s="20"/>
      <c r="AK37" s="18">
        <f t="shared" si="14"/>
        <v>0</v>
      </c>
      <c r="AL37" s="20">
        <v>4845.63</v>
      </c>
      <c r="AM37" s="20">
        <v>4876.49</v>
      </c>
      <c r="AN37" s="20"/>
      <c r="AO37" s="21">
        <f t="shared" si="15"/>
        <v>0</v>
      </c>
      <c r="AP37" s="20">
        <v>4845.62</v>
      </c>
      <c r="AQ37" s="20">
        <v>4953.23</v>
      </c>
      <c r="AR37" s="20"/>
      <c r="AS37" s="18">
        <f t="shared" si="19"/>
        <v>0</v>
      </c>
      <c r="AT37" s="20">
        <v>4845.62</v>
      </c>
      <c r="AU37" s="20">
        <v>4776.57</v>
      </c>
      <c r="AV37" s="20"/>
      <c r="AW37" s="18">
        <f t="shared" si="16"/>
        <v>0</v>
      </c>
      <c r="AX37" s="20">
        <v>4845.62</v>
      </c>
      <c r="AY37" s="20">
        <v>6088.09</v>
      </c>
      <c r="AZ37" s="20"/>
      <c r="BA37" s="18">
        <f t="shared" si="17"/>
        <v>0</v>
      </c>
      <c r="BB37" s="20">
        <f t="shared" si="1"/>
        <v>57731.70000000001</v>
      </c>
      <c r="BC37" s="20">
        <f t="shared" si="2"/>
        <v>57130.9</v>
      </c>
      <c r="BD37" s="20">
        <f t="shared" si="3"/>
        <v>0</v>
      </c>
      <c r="BE37" s="20">
        <f t="shared" si="4"/>
        <v>0</v>
      </c>
      <c r="BF37" s="20">
        <f t="shared" si="5"/>
        <v>160161.57</v>
      </c>
      <c r="BG37" s="20"/>
      <c r="BH37" s="20"/>
      <c r="BI37" s="20">
        <f t="shared" si="18"/>
        <v>160161.57</v>
      </c>
      <c r="BJ37" s="20">
        <f t="shared" si="6"/>
        <v>109525.26000000001</v>
      </c>
      <c r="BK37" s="20">
        <f t="shared" si="7"/>
        <v>50636.31</v>
      </c>
      <c r="BL37" s="20">
        <v>156989.72</v>
      </c>
      <c r="BM37" s="20">
        <v>28685.32</v>
      </c>
      <c r="BN37" s="20">
        <v>23851.67</v>
      </c>
      <c r="BO37" s="20"/>
      <c r="BP37" s="20">
        <f t="shared" si="20"/>
        <v>-25513.469999999994</v>
      </c>
      <c r="BQ37" s="17">
        <f t="shared" si="21"/>
        <v>-47464.45999999999</v>
      </c>
      <c r="BR37" s="20">
        <f t="shared" si="22"/>
        <v>21950.989999999998</v>
      </c>
    </row>
    <row r="38" spans="1:70" s="10" customFormat="1" ht="18.75">
      <c r="A38" s="15">
        <v>27</v>
      </c>
      <c r="B38" s="16" t="s">
        <v>62</v>
      </c>
      <c r="C38" s="17">
        <v>-466246.14</v>
      </c>
      <c r="D38" s="18">
        <f t="shared" si="0"/>
        <v>-466246.14</v>
      </c>
      <c r="E38" s="18"/>
      <c r="F38" s="18">
        <v>6093.06</v>
      </c>
      <c r="G38" s="18">
        <v>4843</v>
      </c>
      <c r="H38" s="18"/>
      <c r="I38" s="18"/>
      <c r="J38" s="18">
        <v>6093.06</v>
      </c>
      <c r="K38" s="18">
        <v>5616.53</v>
      </c>
      <c r="L38" s="18"/>
      <c r="M38" s="17">
        <f t="shared" si="11"/>
        <v>0</v>
      </c>
      <c r="N38" s="19">
        <v>6093.07</v>
      </c>
      <c r="O38" s="18">
        <v>6117.36</v>
      </c>
      <c r="P38" s="18"/>
      <c r="Q38" s="18">
        <f t="shared" si="12"/>
        <v>0</v>
      </c>
      <c r="R38" s="18">
        <v>6136.3</v>
      </c>
      <c r="S38" s="18">
        <v>5020.65</v>
      </c>
      <c r="T38" s="18"/>
      <c r="U38" s="18">
        <f t="shared" si="13"/>
        <v>0</v>
      </c>
      <c r="V38" s="20">
        <v>6192.44</v>
      </c>
      <c r="W38" s="20">
        <v>6627.94</v>
      </c>
      <c r="X38" s="20"/>
      <c r="Y38" s="20"/>
      <c r="Z38" s="20">
        <v>6235.49</v>
      </c>
      <c r="AA38" s="20">
        <v>5991.65</v>
      </c>
      <c r="AB38" s="20"/>
      <c r="AC38" s="18"/>
      <c r="AD38" s="20">
        <v>6196.53</v>
      </c>
      <c r="AE38" s="20">
        <v>5379.68</v>
      </c>
      <c r="AF38" s="25"/>
      <c r="AG38" s="20"/>
      <c r="AH38" s="20">
        <v>6235.48</v>
      </c>
      <c r="AI38" s="20">
        <v>7966.17</v>
      </c>
      <c r="AJ38" s="20"/>
      <c r="AK38" s="18">
        <f t="shared" si="14"/>
        <v>0</v>
      </c>
      <c r="AL38" s="20">
        <v>6235.49</v>
      </c>
      <c r="AM38" s="20">
        <v>5541.23</v>
      </c>
      <c r="AN38" s="20"/>
      <c r="AO38" s="21">
        <f t="shared" si="15"/>
        <v>0</v>
      </c>
      <c r="AP38" s="20">
        <v>6235.49</v>
      </c>
      <c r="AQ38" s="20">
        <v>5639.29</v>
      </c>
      <c r="AR38" s="20"/>
      <c r="AS38" s="18">
        <f t="shared" si="19"/>
        <v>0</v>
      </c>
      <c r="AT38" s="20">
        <v>6273.01</v>
      </c>
      <c r="AU38" s="20">
        <v>5854.13</v>
      </c>
      <c r="AV38" s="20"/>
      <c r="AW38" s="18">
        <f t="shared" si="16"/>
        <v>0</v>
      </c>
      <c r="AX38" s="20">
        <v>6272.99</v>
      </c>
      <c r="AY38" s="20">
        <v>7126.83</v>
      </c>
      <c r="AZ38" s="20"/>
      <c r="BA38" s="18">
        <f t="shared" si="17"/>
        <v>0</v>
      </c>
      <c r="BB38" s="20">
        <f t="shared" si="1"/>
        <v>74292.41</v>
      </c>
      <c r="BC38" s="20">
        <f t="shared" si="2"/>
        <v>71724.46</v>
      </c>
      <c r="BD38" s="20">
        <f t="shared" si="3"/>
        <v>0</v>
      </c>
      <c r="BE38" s="20">
        <f t="shared" si="4"/>
        <v>0</v>
      </c>
      <c r="BF38" s="20">
        <f t="shared" si="5"/>
        <v>-394521.68</v>
      </c>
      <c r="BG38" s="20"/>
      <c r="BH38" s="20"/>
      <c r="BI38" s="20">
        <f t="shared" si="18"/>
        <v>-394521.68</v>
      </c>
      <c r="BJ38" s="20">
        <f t="shared" si="6"/>
        <v>-394521.68</v>
      </c>
      <c r="BK38" s="20">
        <f t="shared" si="7"/>
        <v>0</v>
      </c>
      <c r="BL38" s="20"/>
      <c r="BM38" s="20"/>
      <c r="BN38" s="20"/>
      <c r="BO38" s="20"/>
      <c r="BP38" s="20">
        <f t="shared" si="20"/>
        <v>-394521.68</v>
      </c>
      <c r="BQ38" s="17">
        <f t="shared" si="21"/>
        <v>-394521.68</v>
      </c>
      <c r="BR38" s="20">
        <f t="shared" si="22"/>
        <v>0</v>
      </c>
    </row>
    <row r="39" spans="1:70" s="10" customFormat="1" ht="18.75">
      <c r="A39" s="15">
        <v>28</v>
      </c>
      <c r="B39" s="16" t="s">
        <v>63</v>
      </c>
      <c r="C39" s="17">
        <v>605114.54</v>
      </c>
      <c r="D39" s="18">
        <f t="shared" si="0"/>
        <v>480689.31000000006</v>
      </c>
      <c r="E39" s="18">
        <v>124425.23</v>
      </c>
      <c r="F39" s="18">
        <v>11694.26</v>
      </c>
      <c r="G39" s="18">
        <v>9363.68</v>
      </c>
      <c r="H39" s="18"/>
      <c r="I39" s="18"/>
      <c r="J39" s="18">
        <v>11740.21</v>
      </c>
      <c r="K39" s="18">
        <v>11487.99</v>
      </c>
      <c r="L39" s="18"/>
      <c r="M39" s="17">
        <f t="shared" si="11"/>
        <v>0</v>
      </c>
      <c r="N39" s="18">
        <v>11740.21</v>
      </c>
      <c r="O39" s="18">
        <v>13889.85</v>
      </c>
      <c r="P39" s="18"/>
      <c r="Q39" s="18">
        <f t="shared" si="12"/>
        <v>0</v>
      </c>
      <c r="R39" s="18">
        <v>11740.23</v>
      </c>
      <c r="S39" s="18">
        <v>10097.33</v>
      </c>
      <c r="T39" s="18"/>
      <c r="U39" s="18">
        <f t="shared" si="13"/>
        <v>0</v>
      </c>
      <c r="V39" s="20">
        <v>11740.22</v>
      </c>
      <c r="W39" s="20">
        <v>10900.27</v>
      </c>
      <c r="X39" s="20"/>
      <c r="Y39" s="20"/>
      <c r="Z39" s="20">
        <v>11824.87</v>
      </c>
      <c r="AA39" s="20">
        <v>13057.19</v>
      </c>
      <c r="AB39" s="20"/>
      <c r="AC39" s="18"/>
      <c r="AD39" s="20">
        <v>11850.47</v>
      </c>
      <c r="AE39" s="20">
        <v>11062.75</v>
      </c>
      <c r="AF39" s="25"/>
      <c r="AG39" s="20"/>
      <c r="AH39" s="20">
        <v>11850.47</v>
      </c>
      <c r="AI39" s="20">
        <v>11400.44</v>
      </c>
      <c r="AJ39" s="20"/>
      <c r="AK39" s="18">
        <f t="shared" si="14"/>
        <v>0</v>
      </c>
      <c r="AL39" s="20">
        <v>11841.19</v>
      </c>
      <c r="AM39" s="20">
        <v>11103.92</v>
      </c>
      <c r="AN39" s="20"/>
      <c r="AO39" s="21">
        <f t="shared" si="15"/>
        <v>0</v>
      </c>
      <c r="AP39" s="20">
        <v>11850.45</v>
      </c>
      <c r="AQ39" s="20">
        <v>12435.46</v>
      </c>
      <c r="AR39" s="20"/>
      <c r="AS39" s="18">
        <f t="shared" si="19"/>
        <v>0</v>
      </c>
      <c r="AT39" s="20">
        <v>11824.6</v>
      </c>
      <c r="AU39" s="20">
        <v>10469.13</v>
      </c>
      <c r="AV39" s="20"/>
      <c r="AW39" s="18">
        <f t="shared" si="16"/>
        <v>0</v>
      </c>
      <c r="AX39" s="20">
        <v>11845.82</v>
      </c>
      <c r="AY39" s="20">
        <v>14384.68</v>
      </c>
      <c r="AZ39" s="20"/>
      <c r="BA39" s="18">
        <f t="shared" si="17"/>
        <v>0</v>
      </c>
      <c r="BB39" s="20">
        <f t="shared" si="1"/>
        <v>141543</v>
      </c>
      <c r="BC39" s="20">
        <f t="shared" si="2"/>
        <v>139652.69000000003</v>
      </c>
      <c r="BD39" s="20">
        <f t="shared" si="3"/>
        <v>0</v>
      </c>
      <c r="BE39" s="20">
        <f t="shared" si="4"/>
        <v>0</v>
      </c>
      <c r="BF39" s="20">
        <f t="shared" si="5"/>
        <v>744767.2300000001</v>
      </c>
      <c r="BG39" s="20"/>
      <c r="BH39" s="20"/>
      <c r="BI39" s="20">
        <f t="shared" si="18"/>
        <v>744767.2300000001</v>
      </c>
      <c r="BJ39" s="20">
        <f t="shared" si="6"/>
        <v>620342.0000000001</v>
      </c>
      <c r="BK39" s="20">
        <f t="shared" si="7"/>
        <v>124425.23</v>
      </c>
      <c r="BL39" s="20"/>
      <c r="BM39" s="20"/>
      <c r="BN39" s="20"/>
      <c r="BO39" s="20"/>
      <c r="BP39" s="20">
        <f t="shared" si="20"/>
        <v>744767.2300000001</v>
      </c>
      <c r="BQ39" s="17">
        <f t="shared" si="21"/>
        <v>620342.0000000001</v>
      </c>
      <c r="BR39" s="20">
        <f t="shared" si="22"/>
        <v>124425.23</v>
      </c>
    </row>
    <row r="40" spans="1:70" s="10" customFormat="1" ht="18.75">
      <c r="A40" s="15">
        <v>29</v>
      </c>
      <c r="B40" s="16" t="s">
        <v>64</v>
      </c>
      <c r="C40" s="17">
        <v>286979.82</v>
      </c>
      <c r="D40" s="18">
        <f t="shared" si="0"/>
        <v>217718.21000000002</v>
      </c>
      <c r="E40" s="18">
        <v>69261.61</v>
      </c>
      <c r="F40" s="18">
        <v>5908.91</v>
      </c>
      <c r="G40" s="18">
        <v>5473.22</v>
      </c>
      <c r="H40" s="18"/>
      <c r="I40" s="18"/>
      <c r="J40" s="18">
        <v>5954.97</v>
      </c>
      <c r="K40" s="18">
        <v>5298.95</v>
      </c>
      <c r="L40" s="18"/>
      <c r="M40" s="17">
        <f t="shared" si="11"/>
        <v>0</v>
      </c>
      <c r="N40" s="19">
        <v>5954.97</v>
      </c>
      <c r="O40" s="18">
        <v>6188.2</v>
      </c>
      <c r="P40" s="18"/>
      <c r="Q40" s="18">
        <f t="shared" si="12"/>
        <v>0</v>
      </c>
      <c r="R40" s="18">
        <v>5954.96</v>
      </c>
      <c r="S40" s="18">
        <v>5290.38</v>
      </c>
      <c r="T40" s="18"/>
      <c r="U40" s="18">
        <f t="shared" si="13"/>
        <v>0</v>
      </c>
      <c r="V40" s="20">
        <v>5972.74</v>
      </c>
      <c r="W40" s="20">
        <v>5881.88</v>
      </c>
      <c r="X40" s="20"/>
      <c r="Y40" s="20"/>
      <c r="Z40" s="20">
        <v>6016.89</v>
      </c>
      <c r="AA40" s="20">
        <v>5986.32</v>
      </c>
      <c r="AB40" s="20"/>
      <c r="AC40" s="18"/>
      <c r="AD40" s="20">
        <v>6016.87</v>
      </c>
      <c r="AE40" s="20">
        <v>5795.64</v>
      </c>
      <c r="AF40" s="25"/>
      <c r="AG40" s="20"/>
      <c r="AH40" s="20">
        <v>6016.89</v>
      </c>
      <c r="AI40" s="20">
        <v>5667.01</v>
      </c>
      <c r="AJ40" s="20"/>
      <c r="AK40" s="18">
        <f t="shared" si="14"/>
        <v>0</v>
      </c>
      <c r="AL40" s="20">
        <v>6103.03</v>
      </c>
      <c r="AM40" s="20">
        <v>6159.92</v>
      </c>
      <c r="AN40" s="20"/>
      <c r="AO40" s="21">
        <f t="shared" si="15"/>
        <v>0</v>
      </c>
      <c r="AP40" s="20">
        <v>6103.05</v>
      </c>
      <c r="AQ40" s="20">
        <v>5626.86</v>
      </c>
      <c r="AR40" s="20"/>
      <c r="AS40" s="18">
        <f t="shared" si="19"/>
        <v>0</v>
      </c>
      <c r="AT40" s="20">
        <v>6103.05</v>
      </c>
      <c r="AU40" s="20">
        <v>6963.93</v>
      </c>
      <c r="AV40" s="20"/>
      <c r="AW40" s="18">
        <f t="shared" si="16"/>
        <v>0</v>
      </c>
      <c r="AX40" s="20">
        <v>6103.04</v>
      </c>
      <c r="AY40" s="20">
        <v>6878.31</v>
      </c>
      <c r="AZ40" s="20"/>
      <c r="BA40" s="18">
        <f t="shared" si="17"/>
        <v>0</v>
      </c>
      <c r="BB40" s="20">
        <f t="shared" si="1"/>
        <v>72209.37</v>
      </c>
      <c r="BC40" s="20">
        <f t="shared" si="2"/>
        <v>71210.62</v>
      </c>
      <c r="BD40" s="20">
        <f t="shared" si="3"/>
        <v>0</v>
      </c>
      <c r="BE40" s="20">
        <f t="shared" si="4"/>
        <v>0</v>
      </c>
      <c r="BF40" s="20">
        <f t="shared" si="5"/>
        <v>358190.44</v>
      </c>
      <c r="BG40" s="20"/>
      <c r="BH40" s="20"/>
      <c r="BI40" s="20">
        <f t="shared" si="18"/>
        <v>358190.44</v>
      </c>
      <c r="BJ40" s="20">
        <f t="shared" si="6"/>
        <v>288928.83</v>
      </c>
      <c r="BK40" s="20">
        <f t="shared" si="7"/>
        <v>69261.61</v>
      </c>
      <c r="BL40" s="20"/>
      <c r="BM40" s="20"/>
      <c r="BN40" s="20"/>
      <c r="BO40" s="20"/>
      <c r="BP40" s="20">
        <f t="shared" si="20"/>
        <v>358190.44</v>
      </c>
      <c r="BQ40" s="17">
        <f t="shared" si="21"/>
        <v>288928.83</v>
      </c>
      <c r="BR40" s="20">
        <f t="shared" si="22"/>
        <v>69261.61</v>
      </c>
    </row>
    <row r="41" spans="1:70" s="10" customFormat="1" ht="18.75">
      <c r="A41" s="15">
        <v>30</v>
      </c>
      <c r="B41" s="16" t="s">
        <v>65</v>
      </c>
      <c r="C41" s="17">
        <v>537020.93</v>
      </c>
      <c r="D41" s="18">
        <f t="shared" si="0"/>
        <v>484181.43000000005</v>
      </c>
      <c r="E41" s="18">
        <v>52839.5</v>
      </c>
      <c r="F41" s="18">
        <v>10946.19</v>
      </c>
      <c r="G41" s="18">
        <v>8788.13</v>
      </c>
      <c r="H41" s="18"/>
      <c r="I41" s="18"/>
      <c r="J41" s="18">
        <v>10946.18</v>
      </c>
      <c r="K41" s="18">
        <v>10639.63</v>
      </c>
      <c r="L41" s="18"/>
      <c r="M41" s="17">
        <f t="shared" si="11"/>
        <v>0</v>
      </c>
      <c r="N41" s="18">
        <v>10944.76</v>
      </c>
      <c r="O41" s="18">
        <v>12053.96</v>
      </c>
      <c r="P41" s="18"/>
      <c r="Q41" s="18">
        <f t="shared" si="12"/>
        <v>0</v>
      </c>
      <c r="R41" s="18">
        <v>10946.18</v>
      </c>
      <c r="S41" s="18">
        <v>9520.42</v>
      </c>
      <c r="T41" s="18"/>
      <c r="U41" s="18">
        <f t="shared" si="13"/>
        <v>0</v>
      </c>
      <c r="V41" s="20">
        <v>10946.18</v>
      </c>
      <c r="W41" s="20">
        <v>11078.44</v>
      </c>
      <c r="X41" s="20"/>
      <c r="Y41" s="20"/>
      <c r="Z41" s="20">
        <v>10946.17</v>
      </c>
      <c r="AA41" s="20">
        <v>12347.56</v>
      </c>
      <c r="AB41" s="20"/>
      <c r="AC41" s="18"/>
      <c r="AD41" s="20">
        <v>10946.19</v>
      </c>
      <c r="AE41" s="20">
        <v>10609.48</v>
      </c>
      <c r="AF41" s="25"/>
      <c r="AG41" s="20"/>
      <c r="AH41" s="20">
        <v>10946.18</v>
      </c>
      <c r="AI41" s="20">
        <v>11355.39</v>
      </c>
      <c r="AJ41" s="20"/>
      <c r="AK41" s="18">
        <f t="shared" si="14"/>
        <v>0</v>
      </c>
      <c r="AL41" s="20">
        <v>10946.17</v>
      </c>
      <c r="AM41" s="20">
        <v>9135.95</v>
      </c>
      <c r="AN41" s="20"/>
      <c r="AO41" s="21">
        <f t="shared" si="15"/>
        <v>0</v>
      </c>
      <c r="AP41" s="20">
        <v>10946.18</v>
      </c>
      <c r="AQ41" s="20">
        <v>12340.22</v>
      </c>
      <c r="AR41" s="20"/>
      <c r="AS41" s="18">
        <f t="shared" si="19"/>
        <v>0</v>
      </c>
      <c r="AT41" s="20">
        <v>10946.18</v>
      </c>
      <c r="AU41" s="20">
        <v>11000.9</v>
      </c>
      <c r="AV41" s="20"/>
      <c r="AW41" s="18">
        <f t="shared" si="16"/>
        <v>0</v>
      </c>
      <c r="AX41" s="20">
        <v>10946.19</v>
      </c>
      <c r="AY41" s="20">
        <v>12033.67</v>
      </c>
      <c r="AZ41" s="20"/>
      <c r="BA41" s="18">
        <f t="shared" si="17"/>
        <v>0</v>
      </c>
      <c r="BB41" s="20">
        <f t="shared" si="1"/>
        <v>131352.75</v>
      </c>
      <c r="BC41" s="20">
        <f t="shared" si="2"/>
        <v>130903.75</v>
      </c>
      <c r="BD41" s="20">
        <f t="shared" si="3"/>
        <v>0</v>
      </c>
      <c r="BE41" s="20">
        <f t="shared" si="4"/>
        <v>0</v>
      </c>
      <c r="BF41" s="20">
        <f t="shared" si="5"/>
        <v>667924.68</v>
      </c>
      <c r="BG41" s="20"/>
      <c r="BH41" s="20"/>
      <c r="BI41" s="20">
        <f t="shared" si="18"/>
        <v>667924.68</v>
      </c>
      <c r="BJ41" s="20">
        <f t="shared" si="6"/>
        <v>615085.18</v>
      </c>
      <c r="BK41" s="20">
        <f t="shared" si="7"/>
        <v>52839.5</v>
      </c>
      <c r="BL41" s="20"/>
      <c r="BM41" s="20"/>
      <c r="BN41" s="20"/>
      <c r="BO41" s="20"/>
      <c r="BP41" s="20">
        <f t="shared" si="20"/>
        <v>667924.68</v>
      </c>
      <c r="BQ41" s="17">
        <f t="shared" si="21"/>
        <v>615085.18</v>
      </c>
      <c r="BR41" s="20">
        <f t="shared" si="22"/>
        <v>52839.5</v>
      </c>
    </row>
    <row r="42" spans="1:70" s="10" customFormat="1" ht="18.75">
      <c r="A42" s="15">
        <v>31</v>
      </c>
      <c r="B42" s="16" t="s">
        <v>66</v>
      </c>
      <c r="C42" s="17">
        <v>74111.66</v>
      </c>
      <c r="D42" s="18">
        <f t="shared" si="0"/>
        <v>45070.93000000001</v>
      </c>
      <c r="E42" s="18">
        <v>29040.73</v>
      </c>
      <c r="F42" s="18">
        <v>6208.39</v>
      </c>
      <c r="G42" s="18">
        <v>5457.95</v>
      </c>
      <c r="H42" s="18"/>
      <c r="I42" s="18"/>
      <c r="J42" s="18">
        <v>6208.4</v>
      </c>
      <c r="K42" s="18">
        <v>5426.37</v>
      </c>
      <c r="L42" s="18"/>
      <c r="M42" s="17">
        <f t="shared" si="11"/>
        <v>0</v>
      </c>
      <c r="N42" s="19">
        <v>6208.4</v>
      </c>
      <c r="O42" s="18">
        <v>6962.7</v>
      </c>
      <c r="P42" s="18"/>
      <c r="Q42" s="18">
        <f t="shared" si="12"/>
        <v>0</v>
      </c>
      <c r="R42" s="18">
        <v>6208.4</v>
      </c>
      <c r="S42" s="18">
        <v>5672.63</v>
      </c>
      <c r="T42" s="18"/>
      <c r="U42" s="18">
        <f t="shared" si="13"/>
        <v>0</v>
      </c>
      <c r="V42" s="20">
        <v>6208.39</v>
      </c>
      <c r="W42" s="20">
        <v>6860.17</v>
      </c>
      <c r="X42" s="20"/>
      <c r="Y42" s="20"/>
      <c r="Z42" s="20">
        <v>6234.16</v>
      </c>
      <c r="AA42" s="20">
        <v>6538.38</v>
      </c>
      <c r="AB42" s="20"/>
      <c r="AC42" s="18"/>
      <c r="AD42" s="20">
        <v>6234.15</v>
      </c>
      <c r="AE42" s="20">
        <v>6026.24</v>
      </c>
      <c r="AF42" s="25"/>
      <c r="AG42" s="20"/>
      <c r="AH42" s="20">
        <v>6234.15</v>
      </c>
      <c r="AI42" s="20">
        <v>6272.04</v>
      </c>
      <c r="AJ42" s="20"/>
      <c r="AK42" s="18">
        <f t="shared" si="14"/>
        <v>0</v>
      </c>
      <c r="AL42" s="20">
        <v>6234.15</v>
      </c>
      <c r="AM42" s="20">
        <v>6288.55</v>
      </c>
      <c r="AN42" s="20"/>
      <c r="AO42" s="21">
        <f t="shared" si="15"/>
        <v>0</v>
      </c>
      <c r="AP42" s="20">
        <v>6234.14</v>
      </c>
      <c r="AQ42" s="20">
        <v>6270.77</v>
      </c>
      <c r="AR42" s="20"/>
      <c r="AS42" s="18">
        <f t="shared" si="19"/>
        <v>0</v>
      </c>
      <c r="AT42" s="20">
        <v>6234.15</v>
      </c>
      <c r="AU42" s="20">
        <v>5863.5</v>
      </c>
      <c r="AV42" s="20"/>
      <c r="AW42" s="18">
        <f t="shared" si="16"/>
        <v>0</v>
      </c>
      <c r="AX42" s="20">
        <v>6234.15</v>
      </c>
      <c r="AY42" s="20">
        <v>7256.09</v>
      </c>
      <c r="AZ42" s="20"/>
      <c r="BA42" s="18">
        <f t="shared" si="17"/>
        <v>0</v>
      </c>
      <c r="BB42" s="20">
        <f t="shared" si="1"/>
        <v>74681.03</v>
      </c>
      <c r="BC42" s="20">
        <f t="shared" si="2"/>
        <v>74895.38999999998</v>
      </c>
      <c r="BD42" s="20">
        <f t="shared" si="3"/>
        <v>0</v>
      </c>
      <c r="BE42" s="20">
        <f t="shared" si="4"/>
        <v>0</v>
      </c>
      <c r="BF42" s="20">
        <f t="shared" si="5"/>
        <v>149007.05</v>
      </c>
      <c r="BG42" s="20"/>
      <c r="BH42" s="20"/>
      <c r="BI42" s="20">
        <f t="shared" si="18"/>
        <v>149007.05</v>
      </c>
      <c r="BJ42" s="20">
        <f t="shared" si="6"/>
        <v>119966.31999999999</v>
      </c>
      <c r="BK42" s="20">
        <f t="shared" si="7"/>
        <v>29040.73</v>
      </c>
      <c r="BL42" s="20"/>
      <c r="BM42" s="20"/>
      <c r="BN42" s="20"/>
      <c r="BO42" s="20"/>
      <c r="BP42" s="20">
        <f t="shared" si="20"/>
        <v>149007.05</v>
      </c>
      <c r="BQ42" s="17">
        <f t="shared" si="21"/>
        <v>119966.31999999999</v>
      </c>
      <c r="BR42" s="20">
        <f t="shared" si="22"/>
        <v>29040.73</v>
      </c>
    </row>
    <row r="43" spans="1:70" s="10" customFormat="1" ht="18.75">
      <c r="A43" s="15">
        <v>32</v>
      </c>
      <c r="B43" s="16" t="s">
        <v>67</v>
      </c>
      <c r="C43" s="17">
        <v>224456.65</v>
      </c>
      <c r="D43" s="18">
        <f t="shared" si="0"/>
        <v>131772.59999999998</v>
      </c>
      <c r="E43" s="31">
        <v>92684.05</v>
      </c>
      <c r="F43" s="31">
        <v>12491.39</v>
      </c>
      <c r="G43" s="31">
        <v>9815.46</v>
      </c>
      <c r="H43" s="31"/>
      <c r="I43" s="31"/>
      <c r="J43" s="31">
        <v>12491.39</v>
      </c>
      <c r="K43" s="31">
        <v>11975.93</v>
      </c>
      <c r="L43" s="31"/>
      <c r="M43" s="17">
        <f t="shared" si="11"/>
        <v>0</v>
      </c>
      <c r="N43" s="31">
        <v>12435.02</v>
      </c>
      <c r="O43" s="31">
        <v>13572.26</v>
      </c>
      <c r="P43" s="31"/>
      <c r="Q43" s="18">
        <f t="shared" si="12"/>
        <v>0</v>
      </c>
      <c r="R43" s="31">
        <v>12535.83</v>
      </c>
      <c r="S43" s="31">
        <v>11569.6</v>
      </c>
      <c r="T43" s="32"/>
      <c r="U43" s="18">
        <f t="shared" si="13"/>
        <v>0</v>
      </c>
      <c r="V43" s="32">
        <v>12728.75</v>
      </c>
      <c r="W43" s="32">
        <v>13746.95</v>
      </c>
      <c r="X43" s="32"/>
      <c r="Y43" s="20"/>
      <c r="Z43" s="20">
        <v>12778.52</v>
      </c>
      <c r="AA43" s="20">
        <v>12353.35</v>
      </c>
      <c r="AB43" s="20"/>
      <c r="AC43" s="18"/>
      <c r="AD43" s="20">
        <v>12750.2</v>
      </c>
      <c r="AE43" s="20">
        <v>12714.76</v>
      </c>
      <c r="AF43" s="20"/>
      <c r="AG43" s="20"/>
      <c r="AH43" s="20">
        <v>12823.14</v>
      </c>
      <c r="AI43" s="20">
        <v>12905.44</v>
      </c>
      <c r="AJ43" s="20"/>
      <c r="AK43" s="18">
        <f t="shared" si="14"/>
        <v>0</v>
      </c>
      <c r="AL43" s="20">
        <v>12853.63</v>
      </c>
      <c r="AM43" s="20">
        <v>11925.9</v>
      </c>
      <c r="AN43" s="20"/>
      <c r="AO43" s="21">
        <f t="shared" si="15"/>
        <v>0</v>
      </c>
      <c r="AP43" s="20">
        <v>12852.44</v>
      </c>
      <c r="AQ43" s="20">
        <v>14562.9</v>
      </c>
      <c r="AR43" s="20">
        <v>215434.74</v>
      </c>
      <c r="AS43" s="18">
        <f>AR43</f>
        <v>215434.74</v>
      </c>
      <c r="AT43" s="20">
        <v>12821.82</v>
      </c>
      <c r="AU43" s="20">
        <v>11885.52</v>
      </c>
      <c r="AV43" s="20"/>
      <c r="AW43" s="18">
        <f t="shared" si="16"/>
        <v>0</v>
      </c>
      <c r="AX43" s="20">
        <v>12821.84</v>
      </c>
      <c r="AY43" s="20">
        <v>13409.87</v>
      </c>
      <c r="AZ43" s="20"/>
      <c r="BA43" s="18">
        <f t="shared" si="17"/>
        <v>0</v>
      </c>
      <c r="BB43" s="20">
        <f t="shared" si="1"/>
        <v>152383.97000000003</v>
      </c>
      <c r="BC43" s="20">
        <f t="shared" si="2"/>
        <v>150437.94</v>
      </c>
      <c r="BD43" s="20">
        <f t="shared" si="3"/>
        <v>215434.74</v>
      </c>
      <c r="BE43" s="20">
        <f t="shared" si="4"/>
        <v>215434.74</v>
      </c>
      <c r="BF43" s="20">
        <f t="shared" si="5"/>
        <v>159459.84999999998</v>
      </c>
      <c r="BG43" s="20"/>
      <c r="BH43" s="20"/>
      <c r="BI43" s="20">
        <f t="shared" si="18"/>
        <v>159459.84999999998</v>
      </c>
      <c r="BJ43" s="20">
        <f t="shared" si="6"/>
        <v>282210.54</v>
      </c>
      <c r="BK43" s="20">
        <f t="shared" si="7"/>
        <v>92684.05</v>
      </c>
      <c r="BL43" s="20">
        <v>430900</v>
      </c>
      <c r="BM43" s="20">
        <v>36939.58</v>
      </c>
      <c r="BN43" s="20">
        <v>430900</v>
      </c>
      <c r="BO43" s="20">
        <v>36939.58</v>
      </c>
      <c r="BP43" s="20">
        <f>C43+BC43-BD43</f>
        <v>159459.84999999998</v>
      </c>
      <c r="BQ43" s="17">
        <f>D43+BC43-BD43</f>
        <v>66775.79999999999</v>
      </c>
      <c r="BR43" s="20">
        <f t="shared" si="22"/>
        <v>55744.47</v>
      </c>
    </row>
    <row r="44" spans="1:70" s="10" customFormat="1" ht="18.75">
      <c r="A44" s="15">
        <v>33</v>
      </c>
      <c r="B44" s="16" t="s">
        <v>68</v>
      </c>
      <c r="C44" s="17">
        <v>201899.67</v>
      </c>
      <c r="D44" s="18">
        <f aca="true" t="shared" si="23" ref="D44:D75">C44-E44</f>
        <v>162087.54</v>
      </c>
      <c r="E44" s="18">
        <v>39812.13</v>
      </c>
      <c r="F44" s="18">
        <v>6254.5</v>
      </c>
      <c r="G44" s="18">
        <v>5786.26</v>
      </c>
      <c r="H44" s="18"/>
      <c r="I44" s="18"/>
      <c r="J44" s="18">
        <v>6262.57</v>
      </c>
      <c r="K44" s="18">
        <v>5595.13</v>
      </c>
      <c r="L44" s="18"/>
      <c r="M44" s="17">
        <f t="shared" si="11"/>
        <v>0</v>
      </c>
      <c r="N44" s="18">
        <v>6262.57</v>
      </c>
      <c r="O44" s="18">
        <v>8245.52</v>
      </c>
      <c r="P44" s="18"/>
      <c r="Q44" s="18">
        <f t="shared" si="12"/>
        <v>0</v>
      </c>
      <c r="R44" s="18">
        <v>6261.13</v>
      </c>
      <c r="S44" s="18">
        <v>5692.56</v>
      </c>
      <c r="T44" s="18"/>
      <c r="U44" s="18">
        <f t="shared" si="13"/>
        <v>0</v>
      </c>
      <c r="V44" s="20">
        <v>6312.26</v>
      </c>
      <c r="W44" s="20">
        <v>6465.16</v>
      </c>
      <c r="X44" s="20"/>
      <c r="Y44" s="20"/>
      <c r="Z44" s="20">
        <v>6341.05</v>
      </c>
      <c r="AA44" s="20">
        <v>6276.56</v>
      </c>
      <c r="AC44" s="18"/>
      <c r="AD44" s="20">
        <v>6336.43</v>
      </c>
      <c r="AE44" s="20">
        <v>5671.62</v>
      </c>
      <c r="AF44" s="25"/>
      <c r="AG44" s="20"/>
      <c r="AH44" s="20">
        <v>6341.05</v>
      </c>
      <c r="AI44" s="20">
        <v>6055.32</v>
      </c>
      <c r="AJ44" s="20"/>
      <c r="AK44" s="18">
        <f t="shared" si="14"/>
        <v>0</v>
      </c>
      <c r="AL44" s="20">
        <v>6341.05</v>
      </c>
      <c r="AM44" s="20">
        <v>6458.42</v>
      </c>
      <c r="AN44" s="20"/>
      <c r="AO44" s="21">
        <f t="shared" si="15"/>
        <v>0</v>
      </c>
      <c r="AP44" s="20">
        <v>6341.05</v>
      </c>
      <c r="AQ44" s="20">
        <v>6665.39</v>
      </c>
      <c r="AR44" s="20"/>
      <c r="AS44" s="18">
        <f aca="true" t="shared" si="24" ref="AS44:AS75">AR44/1.18</f>
        <v>0</v>
      </c>
      <c r="AT44" s="20">
        <v>6341.05</v>
      </c>
      <c r="AU44" s="20">
        <v>6281.42</v>
      </c>
      <c r="AV44" s="20"/>
      <c r="AW44" s="18">
        <f t="shared" si="16"/>
        <v>0</v>
      </c>
      <c r="AX44" s="20">
        <v>6341.05</v>
      </c>
      <c r="AY44" s="20">
        <v>7075.9</v>
      </c>
      <c r="AZ44" s="20"/>
      <c r="BA44" s="18">
        <f t="shared" si="17"/>
        <v>0</v>
      </c>
      <c r="BB44" s="20">
        <f aca="true" t="shared" si="25" ref="BB44:BB75">AX44+AT44+AP44+AL44+AH44+AD44+Z44+V44+R44+N44+J44+F44</f>
        <v>75735.76000000001</v>
      </c>
      <c r="BC44" s="20">
        <f aca="true" t="shared" si="26" ref="BC44:BC75">AY44+AU44+AQ44+AM44+AI44+AE44+AA44+W44+S44+O44+K44+G44</f>
        <v>76269.26</v>
      </c>
      <c r="BD44" s="20">
        <f aca="true" t="shared" si="27" ref="BD44:BD75">AZ44+AV44+AR44+AN44+AJ44+AF44+AB44+X44+T44+P44+L44+H44</f>
        <v>0</v>
      </c>
      <c r="BE44" s="20">
        <f aca="true" t="shared" si="28" ref="BE44:BE75">BA44+AW44+AS44+AO44+AK44+AG44+AC44+Y44+U44+Q44+M44+I44</f>
        <v>0</v>
      </c>
      <c r="BF44" s="20">
        <f aca="true" t="shared" si="29" ref="BF44:BF75">C44+BC44-BD44</f>
        <v>278168.93</v>
      </c>
      <c r="BG44" s="20"/>
      <c r="BH44" s="20"/>
      <c r="BI44" s="20">
        <f t="shared" si="18"/>
        <v>278168.93</v>
      </c>
      <c r="BJ44" s="20">
        <f aca="true" t="shared" si="30" ref="BJ44:BJ75">BC44+D44</f>
        <v>238356.8</v>
      </c>
      <c r="BK44" s="20">
        <f aca="true" t="shared" si="31" ref="BK44:BK75">E44</f>
        <v>39812.13</v>
      </c>
      <c r="BL44" s="20"/>
      <c r="BM44" s="20"/>
      <c r="BN44" s="20"/>
      <c r="BO44" s="20"/>
      <c r="BP44" s="20">
        <f aca="true" t="shared" si="32" ref="BP44:BP75">C44+BC44-BD44-BL44-BM44</f>
        <v>278168.93</v>
      </c>
      <c r="BQ44" s="17">
        <f aca="true" t="shared" si="33" ref="BQ44:BQ75">D44+BC44-BD44-BL44</f>
        <v>238356.8</v>
      </c>
      <c r="BR44" s="20">
        <f t="shared" si="22"/>
        <v>39812.13</v>
      </c>
    </row>
    <row r="45" spans="1:70" s="10" customFormat="1" ht="18.75">
      <c r="A45" s="15">
        <v>34</v>
      </c>
      <c r="B45" s="16" t="s">
        <v>69</v>
      </c>
      <c r="C45" s="17">
        <v>959027.69</v>
      </c>
      <c r="D45" s="18">
        <f t="shared" si="23"/>
        <v>820494.49</v>
      </c>
      <c r="E45" s="18">
        <v>138533.2</v>
      </c>
      <c r="F45" s="18">
        <v>18935.4</v>
      </c>
      <c r="G45" s="18">
        <v>17243.47</v>
      </c>
      <c r="H45" s="18"/>
      <c r="I45" s="18"/>
      <c r="J45" s="18">
        <v>18935.39</v>
      </c>
      <c r="K45" s="18">
        <v>17564.73</v>
      </c>
      <c r="L45" s="18"/>
      <c r="M45" s="17">
        <f t="shared" si="11"/>
        <v>0</v>
      </c>
      <c r="N45" s="18">
        <v>18969.14</v>
      </c>
      <c r="O45" s="18">
        <v>21454.6</v>
      </c>
      <c r="P45" s="18"/>
      <c r="Q45" s="18">
        <f t="shared" si="12"/>
        <v>0</v>
      </c>
      <c r="R45" s="18">
        <v>19020.01</v>
      </c>
      <c r="S45" s="18">
        <v>15983.2</v>
      </c>
      <c r="T45" s="18"/>
      <c r="U45" s="18">
        <f t="shared" si="13"/>
        <v>0</v>
      </c>
      <c r="V45" s="20">
        <v>19071.11</v>
      </c>
      <c r="W45" s="20">
        <v>20975.78</v>
      </c>
      <c r="X45" s="20"/>
      <c r="Y45" s="20"/>
      <c r="Z45" s="20">
        <v>20802.89</v>
      </c>
      <c r="AA45" s="20">
        <v>20956.92</v>
      </c>
      <c r="AB45" s="20"/>
      <c r="AC45" s="18"/>
      <c r="AD45" s="20">
        <v>19122.45</v>
      </c>
      <c r="AE45" s="20">
        <v>18828.25</v>
      </c>
      <c r="AF45" s="20"/>
      <c r="AG45" s="20"/>
      <c r="AH45" s="20">
        <v>19122.44</v>
      </c>
      <c r="AI45" s="20">
        <v>18456.78</v>
      </c>
      <c r="AJ45" s="20"/>
      <c r="AK45" s="18">
        <f t="shared" si="14"/>
        <v>0</v>
      </c>
      <c r="AL45" s="20">
        <v>19122.45</v>
      </c>
      <c r="AM45" s="20">
        <v>18723.35</v>
      </c>
      <c r="AN45" s="20">
        <f>2000+3000</f>
        <v>5000</v>
      </c>
      <c r="AO45" s="21">
        <f>3000/1.18+2000</f>
        <v>4542.372881355932</v>
      </c>
      <c r="AP45" s="20">
        <v>19122.44</v>
      </c>
      <c r="AQ45" s="20">
        <v>19337.59</v>
      </c>
      <c r="AR45" s="33">
        <v>35744.49</v>
      </c>
      <c r="AS45" s="34">
        <f>AR45</f>
        <v>35744.49</v>
      </c>
      <c r="AT45" s="20">
        <v>19122.43</v>
      </c>
      <c r="AU45" s="20">
        <v>18231.02</v>
      </c>
      <c r="AV45" s="20"/>
      <c r="AW45" s="18">
        <f t="shared" si="16"/>
        <v>0</v>
      </c>
      <c r="AX45" s="20">
        <v>19122.45</v>
      </c>
      <c r="AY45" s="20">
        <v>22081.2</v>
      </c>
      <c r="AZ45" s="20"/>
      <c r="BA45" s="18">
        <f t="shared" si="17"/>
        <v>0</v>
      </c>
      <c r="BB45" s="20">
        <f t="shared" si="25"/>
        <v>230468.6</v>
      </c>
      <c r="BC45" s="20">
        <f t="shared" si="26"/>
        <v>229836.89</v>
      </c>
      <c r="BD45" s="20">
        <f t="shared" si="27"/>
        <v>40744.49</v>
      </c>
      <c r="BE45" s="20">
        <f t="shared" si="28"/>
        <v>40286.86288135593</v>
      </c>
      <c r="BF45" s="20">
        <f t="shared" si="29"/>
        <v>1148120.09</v>
      </c>
      <c r="BG45" s="20"/>
      <c r="BH45" s="20"/>
      <c r="BI45" s="20">
        <f t="shared" si="18"/>
        <v>1148120.09</v>
      </c>
      <c r="BJ45" s="20">
        <f t="shared" si="30"/>
        <v>1050331.38</v>
      </c>
      <c r="BK45" s="20">
        <f t="shared" si="31"/>
        <v>138533.2</v>
      </c>
      <c r="BL45" s="20"/>
      <c r="BM45" s="20"/>
      <c r="BN45" s="20"/>
      <c r="BO45" s="20"/>
      <c r="BP45" s="20">
        <f t="shared" si="32"/>
        <v>1148120.09</v>
      </c>
      <c r="BQ45" s="17">
        <f t="shared" si="33"/>
        <v>1009586.8899999999</v>
      </c>
      <c r="BR45" s="20">
        <f t="shared" si="22"/>
        <v>138533.2</v>
      </c>
    </row>
    <row r="46" spans="1:70" s="10" customFormat="1" ht="18.75">
      <c r="A46" s="15">
        <v>35</v>
      </c>
      <c r="B46" s="16" t="s">
        <v>70</v>
      </c>
      <c r="C46" s="17">
        <v>89326.34</v>
      </c>
      <c r="D46" s="18">
        <f t="shared" si="23"/>
        <v>80995.09</v>
      </c>
      <c r="E46" s="18">
        <v>8331.25</v>
      </c>
      <c r="F46" s="18">
        <v>2204.98</v>
      </c>
      <c r="G46" s="18">
        <v>1969.94</v>
      </c>
      <c r="H46" s="18"/>
      <c r="I46" s="18"/>
      <c r="J46" s="18">
        <v>2204.99</v>
      </c>
      <c r="K46" s="18">
        <v>1873.63</v>
      </c>
      <c r="L46" s="18"/>
      <c r="M46" s="17">
        <f t="shared" si="11"/>
        <v>0</v>
      </c>
      <c r="N46" s="19">
        <v>2204.99</v>
      </c>
      <c r="O46" s="18">
        <v>2522.01</v>
      </c>
      <c r="P46" s="18"/>
      <c r="Q46" s="18">
        <f t="shared" si="12"/>
        <v>0</v>
      </c>
      <c r="R46" s="18">
        <v>2204.99</v>
      </c>
      <c r="S46" s="18">
        <v>2073.65</v>
      </c>
      <c r="T46" s="18"/>
      <c r="U46" s="18">
        <f t="shared" si="13"/>
        <v>0</v>
      </c>
      <c r="V46" s="20">
        <v>2204.99</v>
      </c>
      <c r="W46" s="20">
        <v>2403.77</v>
      </c>
      <c r="X46" s="20"/>
      <c r="Y46" s="20"/>
      <c r="Z46" s="20">
        <v>2204.99</v>
      </c>
      <c r="AA46" s="20">
        <v>2218.04</v>
      </c>
      <c r="AB46" s="20"/>
      <c r="AC46" s="18"/>
      <c r="AD46" s="20">
        <v>2204.99</v>
      </c>
      <c r="AE46" s="20">
        <v>2081.27</v>
      </c>
      <c r="AF46" s="20"/>
      <c r="AG46" s="20"/>
      <c r="AH46" s="20">
        <v>2204.98</v>
      </c>
      <c r="AI46" s="20">
        <v>2088.59</v>
      </c>
      <c r="AJ46" s="20"/>
      <c r="AK46" s="18">
        <f t="shared" si="14"/>
        <v>0</v>
      </c>
      <c r="AL46" s="20">
        <v>2204.99</v>
      </c>
      <c r="AM46" s="20">
        <v>2144.26</v>
      </c>
      <c r="AN46" s="20"/>
      <c r="AO46" s="21">
        <f t="shared" si="15"/>
        <v>0</v>
      </c>
      <c r="AP46" s="20">
        <v>2204.99</v>
      </c>
      <c r="AQ46" s="20">
        <v>2448.44</v>
      </c>
      <c r="AR46" s="20"/>
      <c r="AS46" s="18">
        <f t="shared" si="24"/>
        <v>0</v>
      </c>
      <c r="AT46" s="20">
        <v>2345.18</v>
      </c>
      <c r="AU46" s="20">
        <v>1966.9</v>
      </c>
      <c r="AV46" s="20"/>
      <c r="AW46" s="18">
        <f t="shared" si="16"/>
        <v>0</v>
      </c>
      <c r="AX46" s="20">
        <v>2345.18</v>
      </c>
      <c r="AY46" s="20">
        <v>2237.52</v>
      </c>
      <c r="AZ46" s="20"/>
      <c r="BA46" s="18">
        <f t="shared" si="17"/>
        <v>0</v>
      </c>
      <c r="BB46" s="20">
        <f t="shared" si="25"/>
        <v>26740.239999999994</v>
      </c>
      <c r="BC46" s="20">
        <f t="shared" si="26"/>
        <v>26028.020000000004</v>
      </c>
      <c r="BD46" s="20">
        <f t="shared" si="27"/>
        <v>0</v>
      </c>
      <c r="BE46" s="20">
        <f t="shared" si="28"/>
        <v>0</v>
      </c>
      <c r="BF46" s="20">
        <f t="shared" si="29"/>
        <v>115354.36</v>
      </c>
      <c r="BG46" s="20"/>
      <c r="BH46" s="20"/>
      <c r="BI46" s="20">
        <f t="shared" si="18"/>
        <v>115354.36</v>
      </c>
      <c r="BJ46" s="20">
        <f t="shared" si="30"/>
        <v>107023.11</v>
      </c>
      <c r="BK46" s="20">
        <f t="shared" si="31"/>
        <v>8331.25</v>
      </c>
      <c r="BL46" s="20"/>
      <c r="BM46" s="20"/>
      <c r="BN46" s="20"/>
      <c r="BO46" s="20"/>
      <c r="BP46" s="20">
        <f t="shared" si="32"/>
        <v>115354.36</v>
      </c>
      <c r="BQ46" s="17">
        <f t="shared" si="33"/>
        <v>107023.11</v>
      </c>
      <c r="BR46" s="20">
        <f t="shared" si="22"/>
        <v>8331.25</v>
      </c>
    </row>
    <row r="47" spans="1:70" s="10" customFormat="1" ht="18.75">
      <c r="A47" s="15">
        <v>36</v>
      </c>
      <c r="B47" s="16" t="s">
        <v>71</v>
      </c>
      <c r="C47" s="17">
        <v>96683.86</v>
      </c>
      <c r="D47" s="18">
        <f t="shared" si="23"/>
        <v>92569.11</v>
      </c>
      <c r="E47" s="18">
        <v>4114.75</v>
      </c>
      <c r="F47" s="18">
        <v>2365.32</v>
      </c>
      <c r="G47" s="18">
        <v>1622.84</v>
      </c>
      <c r="H47" s="18"/>
      <c r="I47" s="18"/>
      <c r="J47" s="18">
        <v>2365.32</v>
      </c>
      <c r="K47" s="18">
        <v>1817.8</v>
      </c>
      <c r="L47" s="18"/>
      <c r="M47" s="17">
        <f t="shared" si="11"/>
        <v>0</v>
      </c>
      <c r="N47" s="19">
        <v>2365.32</v>
      </c>
      <c r="O47" s="18">
        <v>3025.69</v>
      </c>
      <c r="P47" s="18"/>
      <c r="Q47" s="18">
        <f t="shared" si="12"/>
        <v>0</v>
      </c>
      <c r="R47" s="18">
        <v>2365.32</v>
      </c>
      <c r="S47" s="18">
        <v>2023.37</v>
      </c>
      <c r="T47" s="18"/>
      <c r="U47" s="18">
        <f t="shared" si="13"/>
        <v>0</v>
      </c>
      <c r="V47" s="20">
        <v>2365.32</v>
      </c>
      <c r="W47" s="20">
        <v>2396.8</v>
      </c>
      <c r="X47" s="20"/>
      <c r="Y47" s="20"/>
      <c r="Z47" s="20">
        <v>2365.32</v>
      </c>
      <c r="AA47" s="20">
        <v>2100.17</v>
      </c>
      <c r="AB47" s="20"/>
      <c r="AC47" s="18"/>
      <c r="AD47" s="20">
        <v>2365.32</v>
      </c>
      <c r="AE47" s="20">
        <v>2276.6</v>
      </c>
      <c r="AF47" s="20"/>
      <c r="AG47" s="20"/>
      <c r="AH47" s="20">
        <v>2365.32</v>
      </c>
      <c r="AI47" s="20">
        <v>1793.13</v>
      </c>
      <c r="AJ47" s="20"/>
      <c r="AK47" s="18">
        <f t="shared" si="14"/>
        <v>0</v>
      </c>
      <c r="AL47" s="20">
        <v>2365.32</v>
      </c>
      <c r="AM47" s="20">
        <v>2633.35</v>
      </c>
      <c r="AN47" s="20"/>
      <c r="AO47" s="21">
        <f t="shared" si="15"/>
        <v>0</v>
      </c>
      <c r="AP47" s="20">
        <v>2365.32</v>
      </c>
      <c r="AQ47" s="20">
        <v>3117.66</v>
      </c>
      <c r="AR47" s="20"/>
      <c r="AS47" s="18">
        <f t="shared" si="24"/>
        <v>0</v>
      </c>
      <c r="AT47" s="20">
        <v>2365.32</v>
      </c>
      <c r="AU47" s="20">
        <v>2700.66</v>
      </c>
      <c r="AV47" s="20"/>
      <c r="AW47" s="18">
        <f t="shared" si="16"/>
        <v>0</v>
      </c>
      <c r="AX47" s="20">
        <v>2365.32</v>
      </c>
      <c r="AY47" s="20">
        <v>2558.61</v>
      </c>
      <c r="AZ47" s="20"/>
      <c r="BA47" s="18">
        <f t="shared" si="17"/>
        <v>0</v>
      </c>
      <c r="BB47" s="20">
        <f t="shared" si="25"/>
        <v>28383.84</v>
      </c>
      <c r="BC47" s="20">
        <f t="shared" si="26"/>
        <v>28066.679999999997</v>
      </c>
      <c r="BD47" s="20">
        <f t="shared" si="27"/>
        <v>0</v>
      </c>
      <c r="BE47" s="20">
        <f t="shared" si="28"/>
        <v>0</v>
      </c>
      <c r="BF47" s="20">
        <f t="shared" si="29"/>
        <v>124750.54</v>
      </c>
      <c r="BG47" s="20">
        <v>1519.8</v>
      </c>
      <c r="BH47" s="20"/>
      <c r="BI47" s="20">
        <f t="shared" si="18"/>
        <v>126270.34</v>
      </c>
      <c r="BJ47" s="20">
        <f t="shared" si="30"/>
        <v>120635.79</v>
      </c>
      <c r="BK47" s="20">
        <f t="shared" si="31"/>
        <v>4114.75</v>
      </c>
      <c r="BL47" s="20"/>
      <c r="BM47" s="20"/>
      <c r="BN47" s="20"/>
      <c r="BO47" s="20"/>
      <c r="BP47" s="20">
        <f t="shared" si="32"/>
        <v>124750.54</v>
      </c>
      <c r="BQ47" s="17">
        <f t="shared" si="33"/>
        <v>120635.79</v>
      </c>
      <c r="BR47" s="20">
        <f t="shared" si="22"/>
        <v>4114.75</v>
      </c>
    </row>
    <row r="48" spans="1:70" s="10" customFormat="1" ht="18.75">
      <c r="A48" s="15">
        <v>37</v>
      </c>
      <c r="B48" s="16" t="s">
        <v>72</v>
      </c>
      <c r="C48" s="17">
        <v>-58495.46</v>
      </c>
      <c r="D48" s="18">
        <f t="shared" si="23"/>
        <v>-58495.46</v>
      </c>
      <c r="E48" s="18"/>
      <c r="F48" s="18">
        <v>14586.32</v>
      </c>
      <c r="G48" s="18">
        <v>11368.07</v>
      </c>
      <c r="H48" s="18"/>
      <c r="I48" s="18"/>
      <c r="J48" s="18">
        <v>14586.29</v>
      </c>
      <c r="K48" s="18">
        <v>13388.01</v>
      </c>
      <c r="L48" s="18"/>
      <c r="M48" s="17">
        <f t="shared" si="11"/>
        <v>0</v>
      </c>
      <c r="N48" s="19">
        <v>14586.3</v>
      </c>
      <c r="O48" s="18">
        <v>18403.81</v>
      </c>
      <c r="P48" s="18"/>
      <c r="Q48" s="18">
        <f t="shared" si="12"/>
        <v>0</v>
      </c>
      <c r="R48" s="18">
        <v>14674.17</v>
      </c>
      <c r="S48" s="18">
        <v>11467.66</v>
      </c>
      <c r="T48" s="18"/>
      <c r="U48" s="18">
        <f t="shared" si="13"/>
        <v>0</v>
      </c>
      <c r="V48" s="20">
        <v>14674.19</v>
      </c>
      <c r="W48" s="20">
        <v>16696.22</v>
      </c>
      <c r="X48" s="20"/>
      <c r="Y48" s="20"/>
      <c r="Z48" s="20">
        <v>14674.17</v>
      </c>
      <c r="AA48" s="20">
        <v>17768.16</v>
      </c>
      <c r="AB48" s="20"/>
      <c r="AC48" s="18"/>
      <c r="AD48" s="20">
        <v>14674.17</v>
      </c>
      <c r="AE48" s="20">
        <v>13764.2</v>
      </c>
      <c r="AF48" s="20"/>
      <c r="AG48" s="20"/>
      <c r="AH48" s="20">
        <v>14674.17</v>
      </c>
      <c r="AI48" s="20">
        <v>14213.21</v>
      </c>
      <c r="AJ48" s="20"/>
      <c r="AK48" s="18">
        <f t="shared" si="14"/>
        <v>0</v>
      </c>
      <c r="AL48" s="20">
        <v>14674.17</v>
      </c>
      <c r="AM48" s="20">
        <v>14893.37</v>
      </c>
      <c r="AN48" s="20"/>
      <c r="AO48" s="21">
        <f t="shared" si="15"/>
        <v>0</v>
      </c>
      <c r="AP48" s="20">
        <v>14674.17</v>
      </c>
      <c r="AQ48" s="20">
        <v>13610.77</v>
      </c>
      <c r="AR48" s="20">
        <f>79881.844+28094.16</f>
        <v>107976.004</v>
      </c>
      <c r="AS48" s="18">
        <f t="shared" si="24"/>
        <v>91505.08813559322</v>
      </c>
      <c r="AT48" s="20">
        <v>14674.18</v>
      </c>
      <c r="AU48" s="20">
        <v>14394.25</v>
      </c>
      <c r="AV48" s="20"/>
      <c r="AW48" s="18">
        <f t="shared" si="16"/>
        <v>0</v>
      </c>
      <c r="AX48" s="20">
        <v>14674.18</v>
      </c>
      <c r="AY48" s="20">
        <v>16633.25</v>
      </c>
      <c r="AZ48" s="20"/>
      <c r="BA48" s="18">
        <f t="shared" si="17"/>
        <v>0</v>
      </c>
      <c r="BB48" s="20">
        <f t="shared" si="25"/>
        <v>175826.48</v>
      </c>
      <c r="BC48" s="20">
        <f t="shared" si="26"/>
        <v>176600.98</v>
      </c>
      <c r="BD48" s="20">
        <f t="shared" si="27"/>
        <v>107976.004</v>
      </c>
      <c r="BE48" s="20">
        <f t="shared" si="28"/>
        <v>91505.08813559322</v>
      </c>
      <c r="BF48" s="20">
        <f t="shared" si="29"/>
        <v>10129.516000000018</v>
      </c>
      <c r="BG48" s="20">
        <v>6944.76</v>
      </c>
      <c r="BH48" s="20"/>
      <c r="BI48" s="20">
        <f t="shared" si="18"/>
        <v>17074.27600000002</v>
      </c>
      <c r="BJ48" s="20">
        <f t="shared" si="30"/>
        <v>118105.52000000002</v>
      </c>
      <c r="BK48" s="20">
        <f t="shared" si="31"/>
        <v>0</v>
      </c>
      <c r="BL48" s="20"/>
      <c r="BM48" s="20"/>
      <c r="BN48" s="20"/>
      <c r="BO48" s="20"/>
      <c r="BP48" s="20">
        <f t="shared" si="32"/>
        <v>10129.516000000018</v>
      </c>
      <c r="BQ48" s="17">
        <f t="shared" si="33"/>
        <v>10129.516000000018</v>
      </c>
      <c r="BR48" s="20">
        <f t="shared" si="22"/>
        <v>0</v>
      </c>
    </row>
    <row r="49" spans="1:70" s="10" customFormat="1" ht="18.75">
      <c r="A49" s="15">
        <v>38</v>
      </c>
      <c r="B49" s="16" t="s">
        <v>73</v>
      </c>
      <c r="C49" s="17">
        <v>534699.68</v>
      </c>
      <c r="D49" s="18">
        <f t="shared" si="23"/>
        <v>484410.15</v>
      </c>
      <c r="E49" s="18">
        <v>50289.53</v>
      </c>
      <c r="F49" s="18">
        <v>26901.41</v>
      </c>
      <c r="G49" s="18">
        <v>23661.61</v>
      </c>
      <c r="H49" s="18"/>
      <c r="I49" s="18"/>
      <c r="J49" s="18">
        <v>26901.42</v>
      </c>
      <c r="K49" s="18">
        <v>22743.51</v>
      </c>
      <c r="L49" s="18"/>
      <c r="M49" s="17">
        <f t="shared" si="11"/>
        <v>0</v>
      </c>
      <c r="N49" s="19">
        <v>26948.25</v>
      </c>
      <c r="O49" s="18">
        <v>32811.24</v>
      </c>
      <c r="P49" s="18"/>
      <c r="Q49" s="18">
        <f t="shared" si="12"/>
        <v>0</v>
      </c>
      <c r="R49" s="18">
        <v>26950.96</v>
      </c>
      <c r="S49" s="18">
        <v>24024.64</v>
      </c>
      <c r="T49" s="18">
        <v>646675.72</v>
      </c>
      <c r="U49" s="18">
        <f t="shared" si="13"/>
        <v>548030.2711864407</v>
      </c>
      <c r="V49" s="20">
        <v>26964.41</v>
      </c>
      <c r="W49" s="20">
        <v>25467.07</v>
      </c>
      <c r="X49" s="20"/>
      <c r="Y49" s="20"/>
      <c r="Z49" s="20">
        <v>28415.59</v>
      </c>
      <c r="AA49" s="20">
        <v>28954.9</v>
      </c>
      <c r="AB49" s="20">
        <v>161668.93</v>
      </c>
      <c r="AC49" s="18">
        <f>AB49/1.18</f>
        <v>137007.56779661018</v>
      </c>
      <c r="AD49" s="20">
        <v>27039.57</v>
      </c>
      <c r="AE49" s="20">
        <v>26356.79</v>
      </c>
      <c r="AF49" s="20"/>
      <c r="AG49" s="20"/>
      <c r="AH49" s="20">
        <v>27067.95</v>
      </c>
      <c r="AI49" s="20">
        <v>25563.08</v>
      </c>
      <c r="AJ49" s="20"/>
      <c r="AK49" s="18">
        <f t="shared" si="14"/>
        <v>0</v>
      </c>
      <c r="AL49" s="20">
        <v>27067.95</v>
      </c>
      <c r="AM49" s="20">
        <v>27963.6</v>
      </c>
      <c r="AN49" s="20"/>
      <c r="AO49" s="21">
        <f t="shared" si="15"/>
        <v>0</v>
      </c>
      <c r="AP49" s="20">
        <v>27134.5</v>
      </c>
      <c r="AQ49" s="20">
        <v>26700.52</v>
      </c>
      <c r="AR49" s="20">
        <v>6693.65</v>
      </c>
      <c r="AS49" s="18">
        <f t="shared" si="24"/>
        <v>5672.5847457627115</v>
      </c>
      <c r="AT49" s="20">
        <v>27134.51</v>
      </c>
      <c r="AU49" s="20">
        <v>28785.2</v>
      </c>
      <c r="AV49" s="20"/>
      <c r="AW49" s="18">
        <f t="shared" si="16"/>
        <v>0</v>
      </c>
      <c r="AX49" s="20">
        <v>27102.45</v>
      </c>
      <c r="AY49" s="20">
        <v>31240.98</v>
      </c>
      <c r="AZ49" s="20"/>
      <c r="BA49" s="18">
        <f t="shared" si="17"/>
        <v>0</v>
      </c>
      <c r="BB49" s="20">
        <f t="shared" si="25"/>
        <v>325628.97</v>
      </c>
      <c r="BC49" s="20">
        <f t="shared" si="26"/>
        <v>324273.14</v>
      </c>
      <c r="BD49" s="20">
        <f t="shared" si="27"/>
        <v>815038.2999999999</v>
      </c>
      <c r="BE49" s="20">
        <f t="shared" si="28"/>
        <v>690710.4237288137</v>
      </c>
      <c r="BF49" s="20">
        <f t="shared" si="29"/>
        <v>43934.520000000135</v>
      </c>
      <c r="BG49" s="20">
        <v>30093.96</v>
      </c>
      <c r="BH49" s="20"/>
      <c r="BI49" s="20">
        <f t="shared" si="18"/>
        <v>74028.48000000013</v>
      </c>
      <c r="BJ49" s="20">
        <f t="shared" si="30"/>
        <v>808683.29</v>
      </c>
      <c r="BK49" s="20">
        <f t="shared" si="31"/>
        <v>50289.53</v>
      </c>
      <c r="BL49" s="20"/>
      <c r="BM49" s="20"/>
      <c r="BN49" s="20"/>
      <c r="BO49" s="20"/>
      <c r="BP49" s="20">
        <f t="shared" si="32"/>
        <v>43934.520000000135</v>
      </c>
      <c r="BQ49" s="17">
        <f t="shared" si="33"/>
        <v>-6355.009999999893</v>
      </c>
      <c r="BR49" s="20">
        <f t="shared" si="22"/>
        <v>50289.53</v>
      </c>
    </row>
    <row r="50" spans="1:70" s="10" customFormat="1" ht="18.75">
      <c r="A50" s="15">
        <v>39</v>
      </c>
      <c r="B50" s="16" t="s">
        <v>74</v>
      </c>
      <c r="C50" s="17">
        <v>473769.7</v>
      </c>
      <c r="D50" s="18">
        <f t="shared" si="23"/>
        <v>397130.96</v>
      </c>
      <c r="E50" s="18">
        <v>76638.74</v>
      </c>
      <c r="F50" s="18">
        <v>11124.98</v>
      </c>
      <c r="G50" s="18">
        <v>10618.63</v>
      </c>
      <c r="H50" s="18"/>
      <c r="I50" s="18"/>
      <c r="J50" s="18">
        <v>10715.72</v>
      </c>
      <c r="K50" s="18">
        <v>9407.69</v>
      </c>
      <c r="L50" s="18"/>
      <c r="M50" s="17">
        <f t="shared" si="11"/>
        <v>0</v>
      </c>
      <c r="N50" s="19">
        <v>11191.56</v>
      </c>
      <c r="O50" s="18">
        <v>13215.26</v>
      </c>
      <c r="P50" s="18"/>
      <c r="Q50" s="18">
        <f t="shared" si="12"/>
        <v>0</v>
      </c>
      <c r="R50" s="18">
        <v>10815.12</v>
      </c>
      <c r="S50" s="18">
        <v>10502.75</v>
      </c>
      <c r="T50" s="18"/>
      <c r="U50" s="18">
        <f t="shared" si="13"/>
        <v>0</v>
      </c>
      <c r="V50" s="20">
        <v>10815.13</v>
      </c>
      <c r="W50" s="20">
        <v>9308.08</v>
      </c>
      <c r="X50" s="20">
        <f>9546.64</f>
        <v>9546.64</v>
      </c>
      <c r="Y50" s="20">
        <f>X50/1.18</f>
        <v>8090.372881355932</v>
      </c>
      <c r="Z50" s="20">
        <v>11598.64</v>
      </c>
      <c r="AA50" s="20">
        <v>11776.21</v>
      </c>
      <c r="AB50" s="20">
        <v>27959.57</v>
      </c>
      <c r="AC50" s="18">
        <f>AB50/1.18</f>
        <v>23694.550847457627</v>
      </c>
      <c r="AD50" s="20">
        <v>10822.69</v>
      </c>
      <c r="AE50" s="20">
        <v>11297.51</v>
      </c>
      <c r="AF50" s="20"/>
      <c r="AG50" s="20"/>
      <c r="AH50" s="20">
        <v>10861.69</v>
      </c>
      <c r="AI50" s="20">
        <v>12594.04</v>
      </c>
      <c r="AJ50" s="20"/>
      <c r="AK50" s="18">
        <f t="shared" si="14"/>
        <v>0</v>
      </c>
      <c r="AL50" s="20">
        <v>10861.66</v>
      </c>
      <c r="AM50" s="20">
        <v>10343.92</v>
      </c>
      <c r="AN50" s="20"/>
      <c r="AO50" s="21">
        <f t="shared" si="15"/>
        <v>0</v>
      </c>
      <c r="AP50" s="20">
        <v>10861.68</v>
      </c>
      <c r="AQ50" s="20">
        <v>10462.56</v>
      </c>
      <c r="AR50" s="20"/>
      <c r="AS50" s="18">
        <f t="shared" si="24"/>
        <v>0</v>
      </c>
      <c r="AT50" s="20">
        <v>11036.72</v>
      </c>
      <c r="AU50" s="20">
        <v>11825.79</v>
      </c>
      <c r="AV50" s="20"/>
      <c r="AW50" s="18">
        <f t="shared" si="16"/>
        <v>0</v>
      </c>
      <c r="AX50" s="20">
        <v>10893.7</v>
      </c>
      <c r="AY50" s="20">
        <v>12417.32</v>
      </c>
      <c r="AZ50" s="20"/>
      <c r="BA50" s="18">
        <f t="shared" si="17"/>
        <v>0</v>
      </c>
      <c r="BB50" s="20">
        <f t="shared" si="25"/>
        <v>131599.29</v>
      </c>
      <c r="BC50" s="20">
        <f t="shared" si="26"/>
        <v>133769.76</v>
      </c>
      <c r="BD50" s="20">
        <f t="shared" si="27"/>
        <v>37506.21</v>
      </c>
      <c r="BE50" s="20">
        <f t="shared" si="28"/>
        <v>31784.92372881356</v>
      </c>
      <c r="BF50" s="20">
        <f t="shared" si="29"/>
        <v>570033.25</v>
      </c>
      <c r="BG50" s="20">
        <v>9727.56</v>
      </c>
      <c r="BH50" s="20"/>
      <c r="BI50" s="20">
        <f t="shared" si="18"/>
        <v>579760.81</v>
      </c>
      <c r="BJ50" s="20">
        <f t="shared" si="30"/>
        <v>530900.72</v>
      </c>
      <c r="BK50" s="20">
        <f t="shared" si="31"/>
        <v>76638.74</v>
      </c>
      <c r="BL50" s="20"/>
      <c r="BM50" s="20"/>
      <c r="BN50" s="20"/>
      <c r="BO50" s="20"/>
      <c r="BP50" s="20">
        <f t="shared" si="32"/>
        <v>570033.25</v>
      </c>
      <c r="BQ50" s="17">
        <f t="shared" si="33"/>
        <v>493394.50999999995</v>
      </c>
      <c r="BR50" s="20">
        <f t="shared" si="22"/>
        <v>76638.74</v>
      </c>
    </row>
    <row r="51" spans="1:70" s="10" customFormat="1" ht="18.75">
      <c r="A51" s="15">
        <v>40</v>
      </c>
      <c r="B51" s="16" t="s">
        <v>75</v>
      </c>
      <c r="C51" s="17">
        <v>76103.4</v>
      </c>
      <c r="D51" s="18">
        <f t="shared" si="23"/>
        <v>76103.4</v>
      </c>
      <c r="E51" s="18"/>
      <c r="F51" s="18">
        <v>17300.28</v>
      </c>
      <c r="G51" s="18">
        <v>15770.55</v>
      </c>
      <c r="H51" s="18"/>
      <c r="I51" s="18"/>
      <c r="J51" s="18">
        <v>19098.13</v>
      </c>
      <c r="K51" s="18">
        <v>15037.65</v>
      </c>
      <c r="L51" s="18"/>
      <c r="M51" s="17">
        <f t="shared" si="11"/>
        <v>0</v>
      </c>
      <c r="N51" s="19">
        <v>17840.2</v>
      </c>
      <c r="O51" s="18">
        <v>22672.89</v>
      </c>
      <c r="P51" s="18"/>
      <c r="Q51" s="18">
        <f t="shared" si="12"/>
        <v>0</v>
      </c>
      <c r="R51" s="18">
        <v>17516.19</v>
      </c>
      <c r="S51" s="18">
        <v>16112.88</v>
      </c>
      <c r="T51" s="18"/>
      <c r="U51" s="18">
        <f t="shared" si="13"/>
        <v>0</v>
      </c>
      <c r="V51" s="20">
        <v>17516.17</v>
      </c>
      <c r="W51" s="20">
        <v>15993.56</v>
      </c>
      <c r="X51" s="20"/>
      <c r="Y51" s="20"/>
      <c r="Z51" s="20">
        <v>17728.01</v>
      </c>
      <c r="AA51" s="20">
        <v>18936.57</v>
      </c>
      <c r="AB51" s="20"/>
      <c r="AC51" s="18"/>
      <c r="AD51" s="20">
        <v>17532.62</v>
      </c>
      <c r="AE51" s="20">
        <v>15710.24</v>
      </c>
      <c r="AF51" s="20"/>
      <c r="AG51" s="20"/>
      <c r="AH51" s="20">
        <v>17629.35</v>
      </c>
      <c r="AI51" s="20">
        <v>19565.98</v>
      </c>
      <c r="AJ51" s="20">
        <v>148000</v>
      </c>
      <c r="AK51" s="18">
        <f t="shared" si="14"/>
        <v>125423.72881355933</v>
      </c>
      <c r="AL51" s="20">
        <v>17570.1</v>
      </c>
      <c r="AM51" s="20">
        <v>16609.51</v>
      </c>
      <c r="AN51" s="20">
        <v>148000</v>
      </c>
      <c r="AO51" s="21">
        <f t="shared" si="15"/>
        <v>125423.72881355933</v>
      </c>
      <c r="AP51" s="20">
        <v>17570.13</v>
      </c>
      <c r="AQ51" s="20">
        <v>18344.61</v>
      </c>
      <c r="AR51" s="20"/>
      <c r="AS51" s="18">
        <f t="shared" si="24"/>
        <v>0</v>
      </c>
      <c r="AT51" s="20">
        <v>17570.12</v>
      </c>
      <c r="AU51" s="20">
        <v>17499.79</v>
      </c>
      <c r="AV51" s="20"/>
      <c r="AW51" s="18">
        <f t="shared" si="16"/>
        <v>0</v>
      </c>
      <c r="AX51" s="20">
        <v>17570.15</v>
      </c>
      <c r="AY51" s="20">
        <v>18623.34</v>
      </c>
      <c r="AZ51" s="20"/>
      <c r="BA51" s="18">
        <f t="shared" si="17"/>
        <v>0</v>
      </c>
      <c r="BB51" s="20">
        <f t="shared" si="25"/>
        <v>212441.45</v>
      </c>
      <c r="BC51" s="20">
        <f t="shared" si="26"/>
        <v>210877.56999999998</v>
      </c>
      <c r="BD51" s="25">
        <f t="shared" si="27"/>
        <v>296000</v>
      </c>
      <c r="BE51" s="20">
        <f t="shared" si="28"/>
        <v>250847.45762711865</v>
      </c>
      <c r="BF51" s="20">
        <f t="shared" si="29"/>
        <v>-9019.030000000028</v>
      </c>
      <c r="BG51" s="20">
        <v>16114.8</v>
      </c>
      <c r="BH51" s="20"/>
      <c r="BI51" s="20">
        <f t="shared" si="18"/>
        <v>7095.769999999971</v>
      </c>
      <c r="BJ51" s="20">
        <f t="shared" si="30"/>
        <v>286980.97</v>
      </c>
      <c r="BK51" s="20">
        <f t="shared" si="31"/>
        <v>0</v>
      </c>
      <c r="BL51" s="20"/>
      <c r="BM51" s="20"/>
      <c r="BN51" s="20"/>
      <c r="BO51" s="20"/>
      <c r="BP51" s="20">
        <f t="shared" si="32"/>
        <v>-9019.030000000028</v>
      </c>
      <c r="BQ51" s="17">
        <f t="shared" si="33"/>
        <v>-9019.030000000028</v>
      </c>
      <c r="BR51" s="20">
        <f t="shared" si="22"/>
        <v>0</v>
      </c>
    </row>
    <row r="52" spans="1:70" s="10" customFormat="1" ht="18.75">
      <c r="A52" s="15">
        <v>41</v>
      </c>
      <c r="B52" s="16" t="s">
        <v>76</v>
      </c>
      <c r="C52" s="17">
        <v>392886.06</v>
      </c>
      <c r="D52" s="18">
        <f t="shared" si="23"/>
        <v>329403.19</v>
      </c>
      <c r="E52" s="18">
        <v>63482.87</v>
      </c>
      <c r="F52" s="18">
        <v>8773.36</v>
      </c>
      <c r="G52" s="18">
        <v>8129.09</v>
      </c>
      <c r="H52" s="18"/>
      <c r="I52" s="18"/>
      <c r="J52" s="18">
        <v>8773.36</v>
      </c>
      <c r="K52" s="18">
        <v>7326.2</v>
      </c>
      <c r="L52" s="18"/>
      <c r="M52" s="17">
        <f t="shared" si="11"/>
        <v>0</v>
      </c>
      <c r="N52" s="19">
        <v>8773.35</v>
      </c>
      <c r="O52" s="18">
        <v>10103.39</v>
      </c>
      <c r="P52" s="18"/>
      <c r="Q52" s="18">
        <f t="shared" si="12"/>
        <v>0</v>
      </c>
      <c r="R52" s="18">
        <v>8839.01</v>
      </c>
      <c r="S52" s="18">
        <v>8153.91</v>
      </c>
      <c r="T52" s="18"/>
      <c r="U52" s="18">
        <f t="shared" si="13"/>
        <v>0</v>
      </c>
      <c r="V52" s="20">
        <v>8953.28</v>
      </c>
      <c r="W52" s="20">
        <v>8460.45</v>
      </c>
      <c r="X52" s="20"/>
      <c r="Y52" s="20"/>
      <c r="Z52" s="20">
        <v>8938.9</v>
      </c>
      <c r="AA52" s="20">
        <v>11399.38</v>
      </c>
      <c r="AB52" s="20"/>
      <c r="AC52" s="18"/>
      <c r="AD52" s="20">
        <v>8926.18</v>
      </c>
      <c r="AE52" s="20">
        <v>7530.16</v>
      </c>
      <c r="AF52" s="20"/>
      <c r="AG52" s="20"/>
      <c r="AH52" s="20">
        <v>8938.89</v>
      </c>
      <c r="AI52" s="20">
        <v>10032.2</v>
      </c>
      <c r="AJ52" s="20"/>
      <c r="AK52" s="18">
        <f t="shared" si="14"/>
        <v>0</v>
      </c>
      <c r="AL52" s="20">
        <v>8938.9</v>
      </c>
      <c r="AM52" s="20">
        <v>8738.93</v>
      </c>
      <c r="AN52" s="20"/>
      <c r="AO52" s="21">
        <f t="shared" si="15"/>
        <v>0</v>
      </c>
      <c r="AP52" s="20">
        <v>8938.89</v>
      </c>
      <c r="AQ52" s="20">
        <v>8799.82</v>
      </c>
      <c r="AR52" s="20">
        <f>90985.5+422718.8</f>
        <v>513704.3</v>
      </c>
      <c r="AS52" s="18">
        <f t="shared" si="24"/>
        <v>435342.6271186441</v>
      </c>
      <c r="AT52" s="20">
        <v>8938.91</v>
      </c>
      <c r="AU52" s="20">
        <v>8934.99</v>
      </c>
      <c r="AV52" s="20"/>
      <c r="AW52" s="18">
        <f t="shared" si="16"/>
        <v>0</v>
      </c>
      <c r="AX52" s="20">
        <v>8933.26</v>
      </c>
      <c r="AY52" s="20">
        <v>10733.69</v>
      </c>
      <c r="AZ52" s="20"/>
      <c r="BA52" s="18">
        <f t="shared" si="17"/>
        <v>0</v>
      </c>
      <c r="BB52" s="20">
        <f t="shared" si="25"/>
        <v>106666.29000000001</v>
      </c>
      <c r="BC52" s="20">
        <f t="shared" si="26"/>
        <v>108342.21</v>
      </c>
      <c r="BD52" s="25">
        <f t="shared" si="27"/>
        <v>513704.3</v>
      </c>
      <c r="BE52" s="20">
        <f t="shared" si="28"/>
        <v>435342.6271186441</v>
      </c>
      <c r="BF52" s="20">
        <f t="shared" si="29"/>
        <v>-12476.02999999997</v>
      </c>
      <c r="BG52" s="20">
        <v>4136.52</v>
      </c>
      <c r="BH52" s="20"/>
      <c r="BI52" s="20">
        <f t="shared" si="18"/>
        <v>-8339.50999999997</v>
      </c>
      <c r="BJ52" s="20">
        <f t="shared" si="30"/>
        <v>437745.4</v>
      </c>
      <c r="BK52" s="20">
        <f t="shared" si="31"/>
        <v>63482.87</v>
      </c>
      <c r="BL52" s="20"/>
      <c r="BM52" s="20"/>
      <c r="BN52" s="20"/>
      <c r="BO52" s="20"/>
      <c r="BP52" s="20">
        <f t="shared" si="32"/>
        <v>-12476.02999999997</v>
      </c>
      <c r="BQ52" s="17">
        <f t="shared" si="33"/>
        <v>-75958.89999999997</v>
      </c>
      <c r="BR52" s="20">
        <f t="shared" si="22"/>
        <v>63482.87</v>
      </c>
    </row>
    <row r="53" spans="1:70" s="10" customFormat="1" ht="18.75">
      <c r="A53" s="15">
        <v>42</v>
      </c>
      <c r="B53" s="16" t="s">
        <v>77</v>
      </c>
      <c r="C53" s="17">
        <v>131314.94</v>
      </c>
      <c r="D53" s="18">
        <f t="shared" si="23"/>
        <v>106788.48000000001</v>
      </c>
      <c r="E53" s="18">
        <v>24526.46</v>
      </c>
      <c r="F53" s="18">
        <v>10715.74</v>
      </c>
      <c r="G53" s="18">
        <v>8157.19</v>
      </c>
      <c r="H53" s="18"/>
      <c r="I53" s="18"/>
      <c r="J53" s="18">
        <v>10715.76</v>
      </c>
      <c r="K53" s="18">
        <v>7036.26</v>
      </c>
      <c r="L53" s="18"/>
      <c r="M53" s="17">
        <f t="shared" si="11"/>
        <v>0</v>
      </c>
      <c r="N53" s="19">
        <v>10715.75</v>
      </c>
      <c r="O53" s="18">
        <v>15152.1</v>
      </c>
      <c r="P53" s="18"/>
      <c r="Q53" s="18">
        <f t="shared" si="12"/>
        <v>0</v>
      </c>
      <c r="R53" s="18">
        <v>10715.77</v>
      </c>
      <c r="S53" s="18">
        <v>9225.2</v>
      </c>
      <c r="T53" s="18"/>
      <c r="U53" s="18">
        <f t="shared" si="13"/>
        <v>0</v>
      </c>
      <c r="V53" s="20">
        <v>10715.76</v>
      </c>
      <c r="W53" s="20">
        <v>10209.18</v>
      </c>
      <c r="X53" s="20"/>
      <c r="Y53" s="20"/>
      <c r="Z53" s="20">
        <v>10628.86</v>
      </c>
      <c r="AA53" s="20">
        <v>10475.34</v>
      </c>
      <c r="AB53" s="20"/>
      <c r="AC53" s="18"/>
      <c r="AD53" s="20">
        <v>10624.85</v>
      </c>
      <c r="AE53" s="20">
        <v>10829.72</v>
      </c>
      <c r="AF53" s="20"/>
      <c r="AG53" s="20"/>
      <c r="AH53" s="20">
        <v>10715.76</v>
      </c>
      <c r="AI53" s="20">
        <v>12823.98</v>
      </c>
      <c r="AJ53" s="20"/>
      <c r="AK53" s="18">
        <f t="shared" si="14"/>
        <v>0</v>
      </c>
      <c r="AL53" s="20">
        <v>10715.78</v>
      </c>
      <c r="AM53" s="20">
        <v>11006.25</v>
      </c>
      <c r="AN53" s="20"/>
      <c r="AO53" s="21">
        <f t="shared" si="15"/>
        <v>0</v>
      </c>
      <c r="AP53" s="20">
        <v>10715.75</v>
      </c>
      <c r="AQ53" s="20">
        <v>10651.5</v>
      </c>
      <c r="AR53" s="20"/>
      <c r="AS53" s="18">
        <f t="shared" si="24"/>
        <v>0</v>
      </c>
      <c r="AT53" s="20">
        <v>10715.75</v>
      </c>
      <c r="AU53" s="20">
        <v>10661.97</v>
      </c>
      <c r="AV53" s="20"/>
      <c r="AW53" s="18">
        <f t="shared" si="16"/>
        <v>0</v>
      </c>
      <c r="AX53" s="20">
        <v>10715.76</v>
      </c>
      <c r="AY53" s="20">
        <v>11968.12</v>
      </c>
      <c r="AZ53" s="20"/>
      <c r="BA53" s="18">
        <f t="shared" si="17"/>
        <v>0</v>
      </c>
      <c r="BB53" s="20">
        <f t="shared" si="25"/>
        <v>128411.29000000001</v>
      </c>
      <c r="BC53" s="20">
        <f t="shared" si="26"/>
        <v>128196.81</v>
      </c>
      <c r="BD53" s="25">
        <f t="shared" si="27"/>
        <v>0</v>
      </c>
      <c r="BE53" s="20">
        <f t="shared" si="28"/>
        <v>0</v>
      </c>
      <c r="BF53" s="20">
        <f t="shared" si="29"/>
        <v>259511.75</v>
      </c>
      <c r="BG53" s="20">
        <v>12556.32</v>
      </c>
      <c r="BH53" s="20"/>
      <c r="BI53" s="20">
        <f t="shared" si="18"/>
        <v>272068.07</v>
      </c>
      <c r="BJ53" s="20">
        <f t="shared" si="30"/>
        <v>234985.29</v>
      </c>
      <c r="BK53" s="20">
        <f t="shared" si="31"/>
        <v>24526.46</v>
      </c>
      <c r="BL53" s="20"/>
      <c r="BM53" s="20"/>
      <c r="BN53" s="20"/>
      <c r="BO53" s="20"/>
      <c r="BP53" s="20">
        <f t="shared" si="32"/>
        <v>259511.75</v>
      </c>
      <c r="BQ53" s="17">
        <f t="shared" si="33"/>
        <v>234985.29</v>
      </c>
      <c r="BR53" s="20">
        <f t="shared" si="22"/>
        <v>24526.46</v>
      </c>
    </row>
    <row r="54" spans="1:70" s="10" customFormat="1" ht="18.75">
      <c r="A54" s="15">
        <v>43</v>
      </c>
      <c r="B54" s="16" t="s">
        <v>78</v>
      </c>
      <c r="C54" s="17">
        <v>64708.11</v>
      </c>
      <c r="D54" s="18">
        <f t="shared" si="23"/>
        <v>64708.11</v>
      </c>
      <c r="E54" s="18"/>
      <c r="F54" s="18">
        <v>8524.67</v>
      </c>
      <c r="G54" s="18">
        <v>7254.59</v>
      </c>
      <c r="H54" s="18"/>
      <c r="I54" s="18"/>
      <c r="J54" s="18">
        <v>8546.13</v>
      </c>
      <c r="K54" s="18">
        <v>6557.02</v>
      </c>
      <c r="L54" s="18"/>
      <c r="M54" s="17">
        <f t="shared" si="11"/>
        <v>0</v>
      </c>
      <c r="N54" s="19">
        <v>8574.76</v>
      </c>
      <c r="O54" s="18">
        <v>10106.35</v>
      </c>
      <c r="P54" s="18"/>
      <c r="Q54" s="18">
        <f t="shared" si="12"/>
        <v>0</v>
      </c>
      <c r="R54" s="18">
        <v>8574.75</v>
      </c>
      <c r="S54" s="18">
        <v>7816.31</v>
      </c>
      <c r="T54" s="18"/>
      <c r="U54" s="18">
        <f t="shared" si="13"/>
        <v>0</v>
      </c>
      <c r="V54" s="20">
        <v>8574.77</v>
      </c>
      <c r="W54" s="20">
        <v>8538.51</v>
      </c>
      <c r="X54" s="20"/>
      <c r="Y54" s="20"/>
      <c r="Z54" s="20">
        <v>9240.62</v>
      </c>
      <c r="AA54" s="20">
        <v>9197.23</v>
      </c>
      <c r="AB54" s="20"/>
      <c r="AC54" s="18"/>
      <c r="AD54" s="20">
        <v>8624.76</v>
      </c>
      <c r="AE54" s="20">
        <v>7548.41</v>
      </c>
      <c r="AF54" s="20">
        <v>158519.55</v>
      </c>
      <c r="AG54" s="20">
        <f>AF54/1.18</f>
        <v>134338.60169491524</v>
      </c>
      <c r="AH54" s="20">
        <v>8624.75</v>
      </c>
      <c r="AI54" s="20">
        <v>10857.68</v>
      </c>
      <c r="AJ54" s="20"/>
      <c r="AK54" s="18">
        <f t="shared" si="14"/>
        <v>0</v>
      </c>
      <c r="AL54" s="20">
        <v>8624.76</v>
      </c>
      <c r="AM54" s="20">
        <v>8498.62</v>
      </c>
      <c r="AN54" s="20"/>
      <c r="AO54" s="21">
        <f t="shared" si="15"/>
        <v>0</v>
      </c>
      <c r="AP54" s="20">
        <v>8624.78</v>
      </c>
      <c r="AQ54" s="20">
        <v>7867.58</v>
      </c>
      <c r="AR54" s="20"/>
      <c r="AS54" s="18">
        <f t="shared" si="24"/>
        <v>0</v>
      </c>
      <c r="AT54" s="20">
        <v>8624.77</v>
      </c>
      <c r="AU54" s="20">
        <v>8360.41</v>
      </c>
      <c r="AV54" s="20"/>
      <c r="AW54" s="18">
        <f t="shared" si="16"/>
        <v>0</v>
      </c>
      <c r="AX54" s="20">
        <v>8624.78</v>
      </c>
      <c r="AY54" s="20">
        <v>9433.47</v>
      </c>
      <c r="AZ54" s="20"/>
      <c r="BA54" s="18">
        <f t="shared" si="17"/>
        <v>0</v>
      </c>
      <c r="BB54" s="20">
        <f t="shared" si="25"/>
        <v>103784.3</v>
      </c>
      <c r="BC54" s="20">
        <f t="shared" si="26"/>
        <v>102036.18</v>
      </c>
      <c r="BD54" s="25">
        <f t="shared" si="27"/>
        <v>158519.55</v>
      </c>
      <c r="BE54" s="20">
        <f t="shared" si="28"/>
        <v>134338.60169491524</v>
      </c>
      <c r="BF54" s="20">
        <f t="shared" si="29"/>
        <v>8224.73999999999</v>
      </c>
      <c r="BG54" s="20">
        <v>10294.68</v>
      </c>
      <c r="BH54" s="20"/>
      <c r="BI54" s="20">
        <f t="shared" si="18"/>
        <v>18519.41999999999</v>
      </c>
      <c r="BJ54" s="20">
        <f t="shared" si="30"/>
        <v>166744.28999999998</v>
      </c>
      <c r="BK54" s="20">
        <f t="shared" si="31"/>
        <v>0</v>
      </c>
      <c r="BL54" s="20"/>
      <c r="BM54" s="20"/>
      <c r="BN54" s="20"/>
      <c r="BO54" s="20"/>
      <c r="BP54" s="20">
        <f t="shared" si="32"/>
        <v>8224.73999999999</v>
      </c>
      <c r="BQ54" s="17">
        <f t="shared" si="33"/>
        <v>8224.73999999999</v>
      </c>
      <c r="BR54" s="20">
        <f t="shared" si="22"/>
        <v>0</v>
      </c>
    </row>
    <row r="55" spans="1:70" s="10" customFormat="1" ht="18.75">
      <c r="A55" s="15">
        <v>44</v>
      </c>
      <c r="B55" s="16" t="s">
        <v>79</v>
      </c>
      <c r="C55" s="17">
        <v>-733639.02</v>
      </c>
      <c r="D55" s="18">
        <f t="shared" si="23"/>
        <v>-733639.02</v>
      </c>
      <c r="E55" s="18"/>
      <c r="F55" s="18">
        <v>12773.19</v>
      </c>
      <c r="G55" s="18">
        <v>9150.15</v>
      </c>
      <c r="H55" s="18"/>
      <c r="I55" s="18"/>
      <c r="J55" s="18">
        <v>12840.66</v>
      </c>
      <c r="K55" s="18">
        <v>8471.67</v>
      </c>
      <c r="L55" s="18"/>
      <c r="M55" s="17">
        <f t="shared" si="11"/>
        <v>0</v>
      </c>
      <c r="N55" s="19">
        <v>12840.67</v>
      </c>
      <c r="O55" s="18">
        <v>17016.78</v>
      </c>
      <c r="P55" s="18"/>
      <c r="Q55" s="18">
        <f t="shared" si="12"/>
        <v>0</v>
      </c>
      <c r="R55" s="18">
        <v>12882.92</v>
      </c>
      <c r="S55" s="18">
        <v>12227.42</v>
      </c>
      <c r="T55" s="18"/>
      <c r="U55" s="18">
        <f t="shared" si="13"/>
        <v>0</v>
      </c>
      <c r="V55" s="20">
        <v>12874.3</v>
      </c>
      <c r="W55" s="20">
        <v>12942.72</v>
      </c>
      <c r="X55" s="20"/>
      <c r="Y55" s="20"/>
      <c r="Z55" s="20">
        <v>12899.53</v>
      </c>
      <c r="AA55" s="20">
        <v>11755.77</v>
      </c>
      <c r="AB55" s="20"/>
      <c r="AC55" s="18"/>
      <c r="AD55" s="20">
        <v>12899.52</v>
      </c>
      <c r="AE55" s="20">
        <v>11892.57</v>
      </c>
      <c r="AF55" s="20"/>
      <c r="AG55" s="20"/>
      <c r="AH55" s="20">
        <v>12899.51</v>
      </c>
      <c r="AI55" s="20">
        <v>17865.42</v>
      </c>
      <c r="AJ55" s="20"/>
      <c r="AK55" s="18">
        <f t="shared" si="14"/>
        <v>0</v>
      </c>
      <c r="AL55" s="20">
        <v>12871.82</v>
      </c>
      <c r="AM55" s="20">
        <v>11403.13</v>
      </c>
      <c r="AN55" s="20"/>
      <c r="AO55" s="21">
        <f t="shared" si="15"/>
        <v>0</v>
      </c>
      <c r="AP55" s="20">
        <v>12871.83</v>
      </c>
      <c r="AQ55" s="20">
        <v>10888.2</v>
      </c>
      <c r="AR55" s="20"/>
      <c r="AS55" s="18">
        <f t="shared" si="24"/>
        <v>0</v>
      </c>
      <c r="AT55" s="20">
        <v>12871.83</v>
      </c>
      <c r="AU55" s="20">
        <v>14535.89</v>
      </c>
      <c r="AV55" s="20"/>
      <c r="AW55" s="18">
        <f t="shared" si="16"/>
        <v>0</v>
      </c>
      <c r="AX55" s="20">
        <v>12871.82</v>
      </c>
      <c r="AY55" s="20">
        <v>15521.05</v>
      </c>
      <c r="AZ55" s="20"/>
      <c r="BA55" s="18">
        <f t="shared" si="17"/>
        <v>0</v>
      </c>
      <c r="BB55" s="20">
        <f t="shared" si="25"/>
        <v>154397.6</v>
      </c>
      <c r="BC55" s="20">
        <f t="shared" si="26"/>
        <v>153670.77000000002</v>
      </c>
      <c r="BD55" s="20">
        <f t="shared" si="27"/>
        <v>0</v>
      </c>
      <c r="BE55" s="20">
        <f t="shared" si="28"/>
        <v>0</v>
      </c>
      <c r="BF55" s="20">
        <f t="shared" si="29"/>
        <v>-579968.25</v>
      </c>
      <c r="BG55" s="20">
        <v>12169.68</v>
      </c>
      <c r="BH55" s="20"/>
      <c r="BI55" s="20">
        <f t="shared" si="18"/>
        <v>-567798.57</v>
      </c>
      <c r="BJ55" s="20">
        <f t="shared" si="30"/>
        <v>-579968.25</v>
      </c>
      <c r="BK55" s="20">
        <f t="shared" si="31"/>
        <v>0</v>
      </c>
      <c r="BL55" s="20"/>
      <c r="BM55" s="20"/>
      <c r="BN55" s="20"/>
      <c r="BO55" s="20"/>
      <c r="BP55" s="20">
        <f t="shared" si="32"/>
        <v>-579968.25</v>
      </c>
      <c r="BQ55" s="17">
        <f t="shared" si="33"/>
        <v>-579968.25</v>
      </c>
      <c r="BR55" s="20">
        <f t="shared" si="22"/>
        <v>0</v>
      </c>
    </row>
    <row r="56" spans="1:70" s="10" customFormat="1" ht="18.75">
      <c r="A56" s="15">
        <v>45</v>
      </c>
      <c r="B56" s="16" t="s">
        <v>80</v>
      </c>
      <c r="C56" s="17">
        <v>-2029885.51</v>
      </c>
      <c r="D56" s="18">
        <f t="shared" si="23"/>
        <v>-2029885.51</v>
      </c>
      <c r="E56" s="18"/>
      <c r="F56" s="18">
        <v>15327.18</v>
      </c>
      <c r="G56" s="18">
        <v>11810.03</v>
      </c>
      <c r="H56" s="18"/>
      <c r="I56" s="18"/>
      <c r="J56" s="18">
        <v>15327.14</v>
      </c>
      <c r="K56" s="18">
        <v>15255.73</v>
      </c>
      <c r="L56" s="18"/>
      <c r="M56" s="17">
        <f t="shared" si="11"/>
        <v>0</v>
      </c>
      <c r="N56" s="18">
        <v>15327.14</v>
      </c>
      <c r="O56" s="18">
        <v>14658.3</v>
      </c>
      <c r="P56" s="18"/>
      <c r="Q56" s="18">
        <f t="shared" si="12"/>
        <v>0</v>
      </c>
      <c r="R56" s="18">
        <v>15327.12</v>
      </c>
      <c r="S56" s="18">
        <v>14537</v>
      </c>
      <c r="T56" s="18"/>
      <c r="U56" s="18">
        <f t="shared" si="13"/>
        <v>0</v>
      </c>
      <c r="V56" s="20">
        <v>15327.13</v>
      </c>
      <c r="W56" s="20">
        <v>15566.62</v>
      </c>
      <c r="X56" s="20"/>
      <c r="Y56" s="20"/>
      <c r="Z56" s="20">
        <v>18847.18</v>
      </c>
      <c r="AA56" s="20">
        <v>17240.33</v>
      </c>
      <c r="AB56" s="20"/>
      <c r="AC56" s="18"/>
      <c r="AD56" s="20">
        <v>15428.93</v>
      </c>
      <c r="AE56" s="20">
        <v>16124.88</v>
      </c>
      <c r="AF56" s="20"/>
      <c r="AG56" s="20"/>
      <c r="AH56" s="20">
        <v>15475.03</v>
      </c>
      <c r="AI56" s="20">
        <v>18489.33</v>
      </c>
      <c r="AJ56" s="20"/>
      <c r="AK56" s="18">
        <f t="shared" si="14"/>
        <v>0</v>
      </c>
      <c r="AL56" s="20">
        <v>15474.98</v>
      </c>
      <c r="AM56" s="20">
        <v>14585.79</v>
      </c>
      <c r="AN56" s="20"/>
      <c r="AO56" s="21">
        <f t="shared" si="15"/>
        <v>0</v>
      </c>
      <c r="AP56" s="20">
        <v>15474.98</v>
      </c>
      <c r="AQ56" s="20">
        <v>16216.36</v>
      </c>
      <c r="AR56" s="20"/>
      <c r="AS56" s="18">
        <f t="shared" si="24"/>
        <v>0</v>
      </c>
      <c r="AT56" s="20">
        <v>15474.99</v>
      </c>
      <c r="AU56" s="20">
        <v>16315.89</v>
      </c>
      <c r="AV56" s="20"/>
      <c r="AW56" s="18">
        <f t="shared" si="16"/>
        <v>0</v>
      </c>
      <c r="AX56" s="20">
        <v>15475.02</v>
      </c>
      <c r="AY56" s="20">
        <v>16967.93</v>
      </c>
      <c r="AZ56" s="20"/>
      <c r="BA56" s="18">
        <f t="shared" si="17"/>
        <v>0</v>
      </c>
      <c r="BB56" s="20">
        <f t="shared" si="25"/>
        <v>188286.82</v>
      </c>
      <c r="BC56" s="20">
        <f t="shared" si="26"/>
        <v>187768.19</v>
      </c>
      <c r="BD56" s="20">
        <f t="shared" si="27"/>
        <v>0</v>
      </c>
      <c r="BE56" s="20">
        <f t="shared" si="28"/>
        <v>0</v>
      </c>
      <c r="BF56" s="20">
        <f t="shared" si="29"/>
        <v>-1842117.32</v>
      </c>
      <c r="BG56" s="20">
        <v>15722.04</v>
      </c>
      <c r="BH56" s="20"/>
      <c r="BI56" s="20">
        <f t="shared" si="18"/>
        <v>-1826395.28</v>
      </c>
      <c r="BJ56" s="20">
        <f t="shared" si="30"/>
        <v>-1842117.32</v>
      </c>
      <c r="BK56" s="20">
        <f t="shared" si="31"/>
        <v>0</v>
      </c>
      <c r="BL56" s="20"/>
      <c r="BM56" s="20"/>
      <c r="BN56" s="20"/>
      <c r="BO56" s="20"/>
      <c r="BP56" s="20">
        <f t="shared" si="32"/>
        <v>-1842117.32</v>
      </c>
      <c r="BQ56" s="17">
        <f t="shared" si="33"/>
        <v>-1842117.32</v>
      </c>
      <c r="BR56" s="20">
        <f t="shared" si="22"/>
        <v>0</v>
      </c>
    </row>
    <row r="57" spans="1:70" s="10" customFormat="1" ht="18.75">
      <c r="A57" s="15">
        <v>46</v>
      </c>
      <c r="B57" s="16" t="s">
        <v>81</v>
      </c>
      <c r="C57" s="17">
        <v>-12608.8</v>
      </c>
      <c r="D57" s="18">
        <f t="shared" si="23"/>
        <v>-12608.8</v>
      </c>
      <c r="E57" s="18"/>
      <c r="F57" s="18"/>
      <c r="G57" s="18"/>
      <c r="H57" s="18"/>
      <c r="I57" s="18"/>
      <c r="J57" s="18"/>
      <c r="K57" s="18"/>
      <c r="L57" s="18"/>
      <c r="M57" s="17">
        <f t="shared" si="11"/>
        <v>0</v>
      </c>
      <c r="N57" s="19"/>
      <c r="O57" s="18"/>
      <c r="P57" s="18"/>
      <c r="Q57" s="18">
        <f t="shared" si="12"/>
        <v>0</v>
      </c>
      <c r="R57" s="18"/>
      <c r="S57" s="18"/>
      <c r="T57" s="18"/>
      <c r="U57" s="18">
        <f t="shared" si="13"/>
        <v>0</v>
      </c>
      <c r="V57" s="20"/>
      <c r="W57" s="20"/>
      <c r="X57" s="20"/>
      <c r="Y57" s="20"/>
      <c r="Z57" s="20"/>
      <c r="AA57" s="20"/>
      <c r="AB57" s="20"/>
      <c r="AC57" s="18"/>
      <c r="AD57" s="20"/>
      <c r="AE57" s="20"/>
      <c r="AF57" s="20"/>
      <c r="AG57" s="20"/>
      <c r="AH57" s="20"/>
      <c r="AI57" s="20"/>
      <c r="AJ57" s="20"/>
      <c r="AK57" s="18">
        <f t="shared" si="14"/>
        <v>0</v>
      </c>
      <c r="AL57" s="20"/>
      <c r="AM57" s="20"/>
      <c r="AN57" s="20"/>
      <c r="AO57" s="21">
        <f t="shared" si="15"/>
        <v>0</v>
      </c>
      <c r="AP57" s="20"/>
      <c r="AQ57" s="20"/>
      <c r="AR57" s="20"/>
      <c r="AS57" s="18">
        <f t="shared" si="24"/>
        <v>0</v>
      </c>
      <c r="AT57" s="20"/>
      <c r="AU57" s="20"/>
      <c r="AV57" s="20"/>
      <c r="AW57" s="18">
        <f t="shared" si="16"/>
        <v>0</v>
      </c>
      <c r="AX57" s="20"/>
      <c r="AY57" s="20"/>
      <c r="AZ57" s="20"/>
      <c r="BA57" s="18">
        <f t="shared" si="17"/>
        <v>0</v>
      </c>
      <c r="BB57" s="20">
        <f t="shared" si="25"/>
        <v>0</v>
      </c>
      <c r="BC57" s="20">
        <f t="shared" si="26"/>
        <v>0</v>
      </c>
      <c r="BD57" s="20">
        <f t="shared" si="27"/>
        <v>0</v>
      </c>
      <c r="BE57" s="20">
        <f t="shared" si="28"/>
        <v>0</v>
      </c>
      <c r="BF57" s="20">
        <f t="shared" si="29"/>
        <v>-12608.8</v>
      </c>
      <c r="BG57" s="20"/>
      <c r="BH57" s="20"/>
      <c r="BI57" s="20">
        <f t="shared" si="18"/>
        <v>-12608.8</v>
      </c>
      <c r="BJ57" s="20">
        <f t="shared" si="30"/>
        <v>-12608.8</v>
      </c>
      <c r="BK57" s="20">
        <f t="shared" si="31"/>
        <v>0</v>
      </c>
      <c r="BL57" s="20"/>
      <c r="BM57" s="20"/>
      <c r="BN57" s="20"/>
      <c r="BO57" s="20"/>
      <c r="BP57" s="20">
        <f t="shared" si="32"/>
        <v>-12608.8</v>
      </c>
      <c r="BQ57" s="17">
        <f t="shared" si="33"/>
        <v>-12608.8</v>
      </c>
      <c r="BR57" s="20">
        <f t="shared" si="22"/>
        <v>0</v>
      </c>
    </row>
    <row r="58" spans="1:70" s="10" customFormat="1" ht="18.75">
      <c r="A58" s="15">
        <v>47</v>
      </c>
      <c r="B58" s="16" t="s">
        <v>82</v>
      </c>
      <c r="C58" s="17">
        <v>-334090.53</v>
      </c>
      <c r="D58" s="18">
        <f t="shared" si="23"/>
        <v>-334090.53</v>
      </c>
      <c r="E58" s="18"/>
      <c r="F58" s="18">
        <v>17538.42</v>
      </c>
      <c r="G58" s="18">
        <v>14244.75</v>
      </c>
      <c r="H58" s="18"/>
      <c r="I58" s="18"/>
      <c r="J58" s="18">
        <v>18211.08</v>
      </c>
      <c r="K58" s="18">
        <v>17161.17</v>
      </c>
      <c r="L58" s="18"/>
      <c r="M58" s="17">
        <f t="shared" si="11"/>
        <v>0</v>
      </c>
      <c r="N58" s="18">
        <v>17584.79</v>
      </c>
      <c r="O58" s="18">
        <v>18993.48</v>
      </c>
      <c r="P58" s="18"/>
      <c r="Q58" s="18">
        <f t="shared" si="12"/>
        <v>0</v>
      </c>
      <c r="R58" s="18">
        <v>17584.76</v>
      </c>
      <c r="S58" s="18">
        <v>18208.03</v>
      </c>
      <c r="T58" s="18"/>
      <c r="U58" s="18">
        <f t="shared" si="13"/>
        <v>0</v>
      </c>
      <c r="V58" s="20">
        <v>17584.73</v>
      </c>
      <c r="W58" s="20">
        <v>17393.86</v>
      </c>
      <c r="X58" s="20"/>
      <c r="Y58" s="20"/>
      <c r="Z58" s="20">
        <v>17684.15</v>
      </c>
      <c r="AA58" s="20">
        <v>15703.19</v>
      </c>
      <c r="AB58" s="20"/>
      <c r="AC58" s="18"/>
      <c r="AD58" s="20">
        <v>17638.12</v>
      </c>
      <c r="AE58" s="20">
        <v>16902.22</v>
      </c>
      <c r="AF58" s="20"/>
      <c r="AG58" s="20"/>
      <c r="AH58" s="20">
        <v>17617.54</v>
      </c>
      <c r="AI58" s="20">
        <v>19181.88</v>
      </c>
      <c r="AJ58" s="20"/>
      <c r="AK58" s="18">
        <f t="shared" si="14"/>
        <v>0</v>
      </c>
      <c r="AL58" s="20">
        <v>17648.9</v>
      </c>
      <c r="AM58" s="20">
        <v>16449.1</v>
      </c>
      <c r="AN58" s="20"/>
      <c r="AO58" s="21">
        <f t="shared" si="15"/>
        <v>0</v>
      </c>
      <c r="AP58" s="20">
        <v>17693.06</v>
      </c>
      <c r="AQ58" s="20">
        <v>16435.72</v>
      </c>
      <c r="AR58" s="20"/>
      <c r="AS58" s="18">
        <f t="shared" si="24"/>
        <v>0</v>
      </c>
      <c r="AT58" s="20">
        <v>17693.06</v>
      </c>
      <c r="AU58" s="20">
        <v>19780.02</v>
      </c>
      <c r="AV58" s="35">
        <f>666040.29-659867.53</f>
        <v>6172.760000000009</v>
      </c>
      <c r="AW58" s="18">
        <f t="shared" si="16"/>
        <v>5231.15254237289</v>
      </c>
      <c r="AX58" s="20">
        <v>17693.07</v>
      </c>
      <c r="AY58" s="20">
        <v>18046.58</v>
      </c>
      <c r="AZ58" s="20"/>
      <c r="BA58" s="18">
        <f t="shared" si="17"/>
        <v>0</v>
      </c>
      <c r="BB58" s="20">
        <f t="shared" si="25"/>
        <v>212171.68</v>
      </c>
      <c r="BC58" s="20">
        <f t="shared" si="26"/>
        <v>208500</v>
      </c>
      <c r="BD58" s="20">
        <f t="shared" si="27"/>
        <v>6172.760000000009</v>
      </c>
      <c r="BE58" s="20">
        <f t="shared" si="28"/>
        <v>5231.15254237289</v>
      </c>
      <c r="BF58" s="20">
        <f t="shared" si="29"/>
        <v>-131763.29000000004</v>
      </c>
      <c r="BG58" s="20"/>
      <c r="BH58" s="20"/>
      <c r="BI58" s="20">
        <f t="shared" si="18"/>
        <v>-131763.29000000004</v>
      </c>
      <c r="BJ58" s="20">
        <f t="shared" si="30"/>
        <v>-125590.53000000003</v>
      </c>
      <c r="BK58" s="20">
        <f t="shared" si="31"/>
        <v>0</v>
      </c>
      <c r="BL58" s="20"/>
      <c r="BM58" s="20"/>
      <c r="BN58" s="20"/>
      <c r="BO58" s="20"/>
      <c r="BP58" s="20">
        <f t="shared" si="32"/>
        <v>-131763.29000000004</v>
      </c>
      <c r="BQ58" s="17">
        <f t="shared" si="33"/>
        <v>-131763.29000000004</v>
      </c>
      <c r="BR58" s="20">
        <f t="shared" si="22"/>
        <v>0</v>
      </c>
    </row>
    <row r="59" spans="1:70" s="10" customFormat="1" ht="18.75">
      <c r="A59" s="15">
        <v>48</v>
      </c>
      <c r="B59" s="16" t="s">
        <v>83</v>
      </c>
      <c r="C59" s="17">
        <v>113696.41</v>
      </c>
      <c r="D59" s="18">
        <f t="shared" si="23"/>
        <v>103791.85</v>
      </c>
      <c r="E59" s="18">
        <v>9904.56</v>
      </c>
      <c r="F59" s="18">
        <v>9679.5</v>
      </c>
      <c r="G59" s="18">
        <v>7956.63</v>
      </c>
      <c r="H59" s="18"/>
      <c r="I59" s="18"/>
      <c r="J59" s="18">
        <v>9679.49</v>
      </c>
      <c r="K59" s="18">
        <v>9116.05</v>
      </c>
      <c r="L59" s="18"/>
      <c r="M59" s="17">
        <f t="shared" si="11"/>
        <v>0</v>
      </c>
      <c r="N59" s="18">
        <v>9725.24</v>
      </c>
      <c r="O59" s="18">
        <v>9771.5</v>
      </c>
      <c r="P59" s="18"/>
      <c r="Q59" s="18">
        <f t="shared" si="12"/>
        <v>0</v>
      </c>
      <c r="R59" s="18">
        <v>9725.24</v>
      </c>
      <c r="S59" s="18">
        <v>9095.95</v>
      </c>
      <c r="T59" s="18"/>
      <c r="U59" s="18">
        <f t="shared" si="13"/>
        <v>0</v>
      </c>
      <c r="V59" s="20">
        <v>9789.27</v>
      </c>
      <c r="W59" s="20">
        <v>9422.24</v>
      </c>
      <c r="X59" s="20"/>
      <c r="Y59" s="20"/>
      <c r="Z59" s="20">
        <v>9593.19</v>
      </c>
      <c r="AA59" s="20">
        <v>9308.35</v>
      </c>
      <c r="AB59" s="20"/>
      <c r="AC59" s="18"/>
      <c r="AD59" s="20">
        <v>9802.29</v>
      </c>
      <c r="AE59" s="20">
        <v>9252.08</v>
      </c>
      <c r="AF59" s="20"/>
      <c r="AG59" s="20"/>
      <c r="AH59" s="20">
        <v>9842.91</v>
      </c>
      <c r="AI59" s="20">
        <v>11400.25</v>
      </c>
      <c r="AJ59" s="20"/>
      <c r="AK59" s="18">
        <f t="shared" si="14"/>
        <v>0</v>
      </c>
      <c r="AL59" s="20">
        <v>9842.89</v>
      </c>
      <c r="AM59" s="20">
        <v>8976.46</v>
      </c>
      <c r="AN59" s="20"/>
      <c r="AO59" s="21">
        <f t="shared" si="15"/>
        <v>0</v>
      </c>
      <c r="AP59" s="20">
        <v>9842.89</v>
      </c>
      <c r="AQ59" s="20">
        <v>10492.78</v>
      </c>
      <c r="AR59" s="20">
        <f>82000.06+152000</f>
        <v>234000.06</v>
      </c>
      <c r="AS59" s="18">
        <f t="shared" si="24"/>
        <v>198305.13559322036</v>
      </c>
      <c r="AT59" s="20">
        <v>9842.88</v>
      </c>
      <c r="AU59" s="20">
        <v>9684.71</v>
      </c>
      <c r="AV59" s="20"/>
      <c r="AW59" s="18">
        <f t="shared" si="16"/>
        <v>0</v>
      </c>
      <c r="AX59" s="20">
        <v>9842.88</v>
      </c>
      <c r="AY59" s="20">
        <v>9880.1</v>
      </c>
      <c r="AZ59" s="20"/>
      <c r="BA59" s="18">
        <f t="shared" si="17"/>
        <v>0</v>
      </c>
      <c r="BB59" s="20">
        <f t="shared" si="25"/>
        <v>117208.67000000001</v>
      </c>
      <c r="BC59" s="20">
        <f t="shared" si="26"/>
        <v>114357.1</v>
      </c>
      <c r="BD59" s="20">
        <f t="shared" si="27"/>
        <v>234000.06</v>
      </c>
      <c r="BE59" s="20">
        <f t="shared" si="28"/>
        <v>198305.13559322036</v>
      </c>
      <c r="BF59" s="20">
        <f t="shared" si="29"/>
        <v>-5946.549999999988</v>
      </c>
      <c r="BG59" s="20">
        <v>4520.76</v>
      </c>
      <c r="BH59" s="20"/>
      <c r="BI59" s="20">
        <f t="shared" si="18"/>
        <v>-1425.7899999999881</v>
      </c>
      <c r="BJ59" s="20">
        <f t="shared" si="30"/>
        <v>218148.95</v>
      </c>
      <c r="BK59" s="20">
        <f t="shared" si="31"/>
        <v>9904.56</v>
      </c>
      <c r="BL59" s="20">
        <v>77351.12</v>
      </c>
      <c r="BM59" s="20">
        <v>3245</v>
      </c>
      <c r="BN59" s="20">
        <v>52585.35</v>
      </c>
      <c r="BO59" s="20"/>
      <c r="BP59" s="20">
        <f t="shared" si="32"/>
        <v>-86542.66999999998</v>
      </c>
      <c r="BQ59" s="17">
        <f t="shared" si="33"/>
        <v>-93202.22999999998</v>
      </c>
      <c r="BR59" s="20">
        <f t="shared" si="22"/>
        <v>6659.5599999999995</v>
      </c>
    </row>
    <row r="60" spans="1:70" s="10" customFormat="1" ht="18.75">
      <c r="A60" s="15">
        <v>49</v>
      </c>
      <c r="B60" s="16" t="s">
        <v>84</v>
      </c>
      <c r="C60" s="17">
        <v>242736.37</v>
      </c>
      <c r="D60" s="18">
        <f t="shared" si="23"/>
        <v>242736.37</v>
      </c>
      <c r="E60" s="18"/>
      <c r="F60" s="18">
        <v>25705.87</v>
      </c>
      <c r="G60" s="18">
        <v>15455.19</v>
      </c>
      <c r="H60" s="18"/>
      <c r="I60" s="18"/>
      <c r="J60" s="18">
        <v>25765.33</v>
      </c>
      <c r="K60" s="18">
        <v>27398.99</v>
      </c>
      <c r="L60" s="18"/>
      <c r="M60" s="17">
        <f t="shared" si="11"/>
        <v>0</v>
      </c>
      <c r="N60" s="19">
        <v>25789.58</v>
      </c>
      <c r="O60" s="18">
        <v>27635.57</v>
      </c>
      <c r="P60" s="18"/>
      <c r="Q60" s="18">
        <f t="shared" si="12"/>
        <v>0</v>
      </c>
      <c r="R60" s="18">
        <v>25789.59</v>
      </c>
      <c r="S60" s="18">
        <v>21208.33</v>
      </c>
      <c r="T60" s="18"/>
      <c r="U60" s="18">
        <f t="shared" si="13"/>
        <v>0</v>
      </c>
      <c r="V60" s="20">
        <v>25862.49</v>
      </c>
      <c r="W60" s="20">
        <v>29873.44</v>
      </c>
      <c r="X60" s="20"/>
      <c r="Y60" s="20"/>
      <c r="Z60" s="20">
        <v>26600.91</v>
      </c>
      <c r="AA60" s="20">
        <v>22327.96</v>
      </c>
      <c r="AB60" s="20"/>
      <c r="AC60" s="18"/>
      <c r="AD60" s="20">
        <v>25861.81</v>
      </c>
      <c r="AE60" s="20">
        <v>26714.82</v>
      </c>
      <c r="AF60" s="20"/>
      <c r="AG60" s="20"/>
      <c r="AH60" s="20">
        <v>25958.55</v>
      </c>
      <c r="AI60" s="20">
        <v>27400.57</v>
      </c>
      <c r="AJ60" s="20"/>
      <c r="AK60" s="18">
        <f t="shared" si="14"/>
        <v>0</v>
      </c>
      <c r="AL60" s="20">
        <v>25958.54</v>
      </c>
      <c r="AM60" s="20">
        <v>26165.39</v>
      </c>
      <c r="AN60" s="20"/>
      <c r="AO60" s="21">
        <f t="shared" si="15"/>
        <v>0</v>
      </c>
      <c r="AP60" s="20">
        <v>25958.54</v>
      </c>
      <c r="AQ60" s="20">
        <v>25524.91</v>
      </c>
      <c r="AR60" s="20">
        <v>550000</v>
      </c>
      <c r="AS60" s="18">
        <f t="shared" si="24"/>
        <v>466101.69491525425</v>
      </c>
      <c r="AT60" s="20">
        <v>25931.73</v>
      </c>
      <c r="AU60" s="20">
        <v>28056.69</v>
      </c>
      <c r="AV60" s="20"/>
      <c r="AW60" s="18">
        <f t="shared" si="16"/>
        <v>0</v>
      </c>
      <c r="AX60" s="20">
        <v>25913.89</v>
      </c>
      <c r="AY60" s="20">
        <v>29365.98</v>
      </c>
      <c r="AZ60" s="27">
        <f>6.5+6.5</f>
        <v>13</v>
      </c>
      <c r="BA60" s="18">
        <f t="shared" si="17"/>
        <v>11.016949152542374</v>
      </c>
      <c r="BB60" s="20">
        <f t="shared" si="25"/>
        <v>311096.83</v>
      </c>
      <c r="BC60" s="20">
        <f t="shared" si="26"/>
        <v>307127.84</v>
      </c>
      <c r="BD60" s="20">
        <f t="shared" si="27"/>
        <v>550013</v>
      </c>
      <c r="BE60" s="20">
        <f t="shared" si="28"/>
        <v>466112.71186440677</v>
      </c>
      <c r="BF60" s="20">
        <f t="shared" si="29"/>
        <v>-148.79000000003725</v>
      </c>
      <c r="BG60" s="20"/>
      <c r="BH60" s="20"/>
      <c r="BI60" s="20">
        <f t="shared" si="18"/>
        <v>-148.79000000003725</v>
      </c>
      <c r="BJ60" s="20">
        <f t="shared" si="30"/>
        <v>549864.21</v>
      </c>
      <c r="BK60" s="20">
        <f t="shared" si="31"/>
        <v>0</v>
      </c>
      <c r="BL60" s="20"/>
      <c r="BM60" s="20"/>
      <c r="BN60" s="20"/>
      <c r="BO60" s="20"/>
      <c r="BP60" s="20">
        <f t="shared" si="32"/>
        <v>-148.79000000003725</v>
      </c>
      <c r="BQ60" s="17">
        <f t="shared" si="33"/>
        <v>-148.79000000003725</v>
      </c>
      <c r="BR60" s="20">
        <f t="shared" si="22"/>
        <v>0</v>
      </c>
    </row>
    <row r="61" spans="1:70" s="10" customFormat="1" ht="18.75">
      <c r="A61" s="15">
        <v>50</v>
      </c>
      <c r="B61" s="16" t="s">
        <v>85</v>
      </c>
      <c r="C61" s="17">
        <v>-658309.34</v>
      </c>
      <c r="D61" s="18">
        <f t="shared" si="23"/>
        <v>-658309.34</v>
      </c>
      <c r="E61" s="18"/>
      <c r="F61" s="18">
        <v>23615.23</v>
      </c>
      <c r="G61" s="18">
        <v>18895.44</v>
      </c>
      <c r="H61" s="18"/>
      <c r="I61" s="18"/>
      <c r="J61" s="18">
        <v>23640.7</v>
      </c>
      <c r="K61" s="18">
        <v>21385.32</v>
      </c>
      <c r="L61" s="18"/>
      <c r="M61" s="17">
        <f t="shared" si="11"/>
        <v>0</v>
      </c>
      <c r="N61" s="18">
        <v>23615.24</v>
      </c>
      <c r="O61" s="18">
        <v>26002.87</v>
      </c>
      <c r="P61" s="18"/>
      <c r="Q61" s="18">
        <f t="shared" si="12"/>
        <v>0</v>
      </c>
      <c r="R61" s="18">
        <v>23660.4</v>
      </c>
      <c r="S61" s="18">
        <v>19193.03</v>
      </c>
      <c r="T61" s="18"/>
      <c r="U61" s="18">
        <f t="shared" si="13"/>
        <v>0</v>
      </c>
      <c r="V61" s="20">
        <v>23649.18</v>
      </c>
      <c r="W61" s="20">
        <v>25539.08</v>
      </c>
      <c r="X61" s="20"/>
      <c r="Y61" s="20"/>
      <c r="Z61" s="20">
        <v>24606.8</v>
      </c>
      <c r="AA61" s="20">
        <v>21491.99</v>
      </c>
      <c r="AB61" s="20"/>
      <c r="AC61" s="18"/>
      <c r="AD61" s="20">
        <v>23724.04</v>
      </c>
      <c r="AE61" s="20">
        <v>26180.4</v>
      </c>
      <c r="AF61" s="20"/>
      <c r="AG61" s="20"/>
      <c r="AH61" s="20">
        <v>23830.36</v>
      </c>
      <c r="AI61" s="20">
        <v>26238.7</v>
      </c>
      <c r="AJ61" s="20"/>
      <c r="AK61" s="18">
        <f t="shared" si="14"/>
        <v>0</v>
      </c>
      <c r="AL61" s="20">
        <v>23830.38</v>
      </c>
      <c r="AM61" s="20">
        <v>22234.85</v>
      </c>
      <c r="AN61" s="20"/>
      <c r="AO61" s="21">
        <f t="shared" si="15"/>
        <v>0</v>
      </c>
      <c r="AP61" s="20">
        <v>23831.67</v>
      </c>
      <c r="AQ61" s="20">
        <v>22689.23</v>
      </c>
      <c r="AR61" s="20"/>
      <c r="AS61" s="18">
        <f t="shared" si="24"/>
        <v>0</v>
      </c>
      <c r="AT61" s="20">
        <v>23831.7</v>
      </c>
      <c r="AU61" s="20">
        <v>24504.82</v>
      </c>
      <c r="AV61" s="20"/>
      <c r="AW61" s="18">
        <f t="shared" si="16"/>
        <v>0</v>
      </c>
      <c r="AX61" s="20">
        <v>23970.97</v>
      </c>
      <c r="AY61" s="20">
        <v>25888.7</v>
      </c>
      <c r="AZ61" s="20"/>
      <c r="BA61" s="18">
        <f t="shared" si="17"/>
        <v>0</v>
      </c>
      <c r="BB61" s="20">
        <f t="shared" si="25"/>
        <v>285806.6699999999</v>
      </c>
      <c r="BC61" s="20">
        <f t="shared" si="26"/>
        <v>280244.43</v>
      </c>
      <c r="BD61" s="20">
        <f t="shared" si="27"/>
        <v>0</v>
      </c>
      <c r="BE61" s="20">
        <f t="shared" si="28"/>
        <v>0</v>
      </c>
      <c r="BF61" s="20">
        <f t="shared" si="29"/>
        <v>-378064.91</v>
      </c>
      <c r="BG61" s="20">
        <v>25334.76</v>
      </c>
      <c r="BH61" s="20"/>
      <c r="BI61" s="20">
        <f t="shared" si="18"/>
        <v>-352730.14999999997</v>
      </c>
      <c r="BJ61" s="20">
        <f t="shared" si="30"/>
        <v>-378064.91</v>
      </c>
      <c r="BK61" s="20">
        <f t="shared" si="31"/>
        <v>0</v>
      </c>
      <c r="BL61" s="20"/>
      <c r="BM61" s="20"/>
      <c r="BN61" s="20"/>
      <c r="BO61" s="20"/>
      <c r="BP61" s="20">
        <f t="shared" si="32"/>
        <v>-378064.91</v>
      </c>
      <c r="BQ61" s="17">
        <f t="shared" si="33"/>
        <v>-378064.91</v>
      </c>
      <c r="BR61" s="20">
        <f t="shared" si="22"/>
        <v>0</v>
      </c>
    </row>
    <row r="62" spans="1:70" s="10" customFormat="1" ht="18.75">
      <c r="A62" s="15">
        <v>51</v>
      </c>
      <c r="B62" s="16" t="s">
        <v>86</v>
      </c>
      <c r="C62" s="17">
        <v>630496.94</v>
      </c>
      <c r="D62" s="18">
        <f t="shared" si="23"/>
        <v>484896.36999999994</v>
      </c>
      <c r="E62" s="18">
        <v>145600.57</v>
      </c>
      <c r="F62" s="18">
        <v>13278.54</v>
      </c>
      <c r="G62" s="18">
        <v>11614.67</v>
      </c>
      <c r="H62" s="18"/>
      <c r="I62" s="18"/>
      <c r="J62" s="18">
        <v>13278.23</v>
      </c>
      <c r="K62" s="18">
        <v>11212.45</v>
      </c>
      <c r="L62" s="18"/>
      <c r="M62" s="17">
        <f t="shared" si="11"/>
        <v>0</v>
      </c>
      <c r="N62" s="19">
        <v>13323.39</v>
      </c>
      <c r="O62" s="18">
        <v>15206.1</v>
      </c>
      <c r="P62" s="18"/>
      <c r="Q62" s="18">
        <f t="shared" si="12"/>
        <v>0</v>
      </c>
      <c r="R62" s="18">
        <v>13323.39</v>
      </c>
      <c r="S62" s="18">
        <v>11632.28</v>
      </c>
      <c r="T62" s="18"/>
      <c r="U62" s="18">
        <f t="shared" si="13"/>
        <v>0</v>
      </c>
      <c r="V62" s="20">
        <v>13323.35</v>
      </c>
      <c r="W62" s="20">
        <v>13870.5</v>
      </c>
      <c r="X62" s="20"/>
      <c r="Y62" s="20"/>
      <c r="Z62" s="20">
        <v>13323.35</v>
      </c>
      <c r="AA62" s="20">
        <v>12831.8</v>
      </c>
      <c r="AB62" s="20"/>
      <c r="AC62" s="18"/>
      <c r="AD62" s="20">
        <v>13323.39</v>
      </c>
      <c r="AE62" s="20">
        <v>14285.46</v>
      </c>
      <c r="AF62" s="20"/>
      <c r="AG62" s="20"/>
      <c r="AH62" s="20">
        <v>13323.39</v>
      </c>
      <c r="AI62" s="20">
        <v>14728.09</v>
      </c>
      <c r="AJ62" s="20">
        <v>454829.44</v>
      </c>
      <c r="AK62" s="18">
        <f t="shared" si="14"/>
        <v>385448.67796610174</v>
      </c>
      <c r="AL62" s="20">
        <v>13323.38</v>
      </c>
      <c r="AM62" s="20">
        <v>10851.83</v>
      </c>
      <c r="AN62" s="20"/>
      <c r="AO62" s="21">
        <f t="shared" si="15"/>
        <v>0</v>
      </c>
      <c r="AP62" s="20">
        <v>13323.39</v>
      </c>
      <c r="AQ62" s="20">
        <v>11149.49</v>
      </c>
      <c r="AR62" s="20">
        <v>280000.01</v>
      </c>
      <c r="AS62" s="18">
        <f t="shared" si="24"/>
        <v>237288.14406779662</v>
      </c>
      <c r="AT62" s="20">
        <v>13323.34</v>
      </c>
      <c r="AU62" s="20">
        <v>13943.28</v>
      </c>
      <c r="AV62" s="20"/>
      <c r="AW62" s="18">
        <f t="shared" si="16"/>
        <v>0</v>
      </c>
      <c r="AX62" s="20">
        <v>13315.75</v>
      </c>
      <c r="AY62" s="20">
        <v>13519.46</v>
      </c>
      <c r="AZ62" s="20"/>
      <c r="BA62" s="18">
        <f t="shared" si="17"/>
        <v>0</v>
      </c>
      <c r="BB62" s="20">
        <f t="shared" si="25"/>
        <v>159782.89</v>
      </c>
      <c r="BC62" s="20">
        <f t="shared" si="26"/>
        <v>154845.41</v>
      </c>
      <c r="BD62" s="20">
        <f t="shared" si="27"/>
        <v>734829.45</v>
      </c>
      <c r="BE62" s="20">
        <f t="shared" si="28"/>
        <v>622736.8220338983</v>
      </c>
      <c r="BF62" s="20">
        <f t="shared" si="29"/>
        <v>50512.90000000002</v>
      </c>
      <c r="BG62" s="20">
        <v>13930.68</v>
      </c>
      <c r="BH62" s="20"/>
      <c r="BI62" s="20">
        <f t="shared" si="18"/>
        <v>64443.58000000002</v>
      </c>
      <c r="BJ62" s="20">
        <f t="shared" si="30"/>
        <v>639741.7799999999</v>
      </c>
      <c r="BK62" s="20">
        <f t="shared" si="31"/>
        <v>145600.57</v>
      </c>
      <c r="BL62" s="20"/>
      <c r="BM62" s="20"/>
      <c r="BN62" s="20"/>
      <c r="BO62" s="20"/>
      <c r="BP62" s="20">
        <f t="shared" si="32"/>
        <v>50512.90000000002</v>
      </c>
      <c r="BQ62" s="17">
        <f t="shared" si="33"/>
        <v>-95087.67000000004</v>
      </c>
      <c r="BR62" s="20">
        <f t="shared" si="22"/>
        <v>145600.57</v>
      </c>
    </row>
    <row r="63" spans="1:70" s="10" customFormat="1" ht="18.75">
      <c r="A63" s="15">
        <v>52</v>
      </c>
      <c r="B63" s="16" t="s">
        <v>87</v>
      </c>
      <c r="C63" s="17">
        <v>-881992.05</v>
      </c>
      <c r="D63" s="18">
        <f t="shared" si="23"/>
        <v>-881992.05</v>
      </c>
      <c r="E63" s="18"/>
      <c r="F63" s="18">
        <v>16191.84</v>
      </c>
      <c r="G63" s="18">
        <v>12340.38</v>
      </c>
      <c r="H63" s="18"/>
      <c r="I63" s="18"/>
      <c r="J63" s="18">
        <v>16255.17</v>
      </c>
      <c r="K63" s="18">
        <v>14861.15</v>
      </c>
      <c r="L63" s="18"/>
      <c r="M63" s="17">
        <f t="shared" si="11"/>
        <v>0</v>
      </c>
      <c r="N63" s="19">
        <v>16255.16</v>
      </c>
      <c r="O63" s="18">
        <v>17424.77</v>
      </c>
      <c r="P63" s="18"/>
      <c r="Q63" s="18">
        <f t="shared" si="12"/>
        <v>0</v>
      </c>
      <c r="R63" s="18">
        <v>16255.17</v>
      </c>
      <c r="S63" s="18">
        <v>15809.89</v>
      </c>
      <c r="T63" s="18"/>
      <c r="U63" s="18">
        <f t="shared" si="13"/>
        <v>0</v>
      </c>
      <c r="V63" s="20">
        <v>16255.17</v>
      </c>
      <c r="W63" s="20">
        <v>16600.94</v>
      </c>
      <c r="X63" s="20"/>
      <c r="Y63" s="20"/>
      <c r="Z63" s="20">
        <v>18404.28</v>
      </c>
      <c r="AA63" s="20">
        <v>13557.51</v>
      </c>
      <c r="AB63" s="20"/>
      <c r="AC63" s="18"/>
      <c r="AD63" s="20">
        <v>16369.32</v>
      </c>
      <c r="AE63" s="20">
        <v>19269.19</v>
      </c>
      <c r="AF63" s="20"/>
      <c r="AG63" s="20"/>
      <c r="AH63" s="20">
        <v>16382.64</v>
      </c>
      <c r="AI63" s="20">
        <v>18007.15</v>
      </c>
      <c r="AJ63" s="20"/>
      <c r="AK63" s="18">
        <f t="shared" si="14"/>
        <v>0</v>
      </c>
      <c r="AL63" s="20">
        <v>16382.65</v>
      </c>
      <c r="AM63" s="20">
        <v>16241.27</v>
      </c>
      <c r="AN63" s="20"/>
      <c r="AO63" s="21">
        <f t="shared" si="15"/>
        <v>0</v>
      </c>
      <c r="AP63" s="20">
        <v>16382.63</v>
      </c>
      <c r="AQ63" s="20">
        <v>15358.72</v>
      </c>
      <c r="AR63" s="20"/>
      <c r="AS63" s="18">
        <f t="shared" si="24"/>
        <v>0</v>
      </c>
      <c r="AT63" s="20">
        <v>16382.64</v>
      </c>
      <c r="AU63" s="20">
        <v>16714.58</v>
      </c>
      <c r="AV63" s="20"/>
      <c r="AW63" s="18">
        <f t="shared" si="16"/>
        <v>0</v>
      </c>
      <c r="AX63" s="20">
        <v>16382.63</v>
      </c>
      <c r="AY63" s="20">
        <v>18835.29</v>
      </c>
      <c r="AZ63" s="20"/>
      <c r="BA63" s="18">
        <f t="shared" si="17"/>
        <v>0</v>
      </c>
      <c r="BB63" s="20">
        <f t="shared" si="25"/>
        <v>197899.30000000005</v>
      </c>
      <c r="BC63" s="20">
        <f t="shared" si="26"/>
        <v>195020.83999999997</v>
      </c>
      <c r="BD63" s="20">
        <f t="shared" si="27"/>
        <v>0</v>
      </c>
      <c r="BE63" s="20">
        <f t="shared" si="28"/>
        <v>0</v>
      </c>
      <c r="BF63" s="20">
        <f t="shared" si="29"/>
        <v>-686971.2100000001</v>
      </c>
      <c r="BG63" s="20"/>
      <c r="BH63" s="20"/>
      <c r="BI63" s="20">
        <f t="shared" si="18"/>
        <v>-686971.2100000001</v>
      </c>
      <c r="BJ63" s="20">
        <f t="shared" si="30"/>
        <v>-686971.2100000001</v>
      </c>
      <c r="BK63" s="20">
        <f t="shared" si="31"/>
        <v>0</v>
      </c>
      <c r="BL63" s="20"/>
      <c r="BM63" s="20"/>
      <c r="BN63" s="20"/>
      <c r="BO63" s="20"/>
      <c r="BP63" s="20">
        <f t="shared" si="32"/>
        <v>-686971.2100000001</v>
      </c>
      <c r="BQ63" s="17">
        <f t="shared" si="33"/>
        <v>-686971.2100000001</v>
      </c>
      <c r="BR63" s="20">
        <f t="shared" si="22"/>
        <v>0</v>
      </c>
    </row>
    <row r="64" spans="1:70" s="10" customFormat="1" ht="18.75">
      <c r="A64" s="15">
        <v>53</v>
      </c>
      <c r="B64" s="16" t="s">
        <v>88</v>
      </c>
      <c r="C64" s="17">
        <v>185331.3</v>
      </c>
      <c r="D64" s="18">
        <f t="shared" si="23"/>
        <v>146572.3</v>
      </c>
      <c r="E64" s="18">
        <v>38759</v>
      </c>
      <c r="F64" s="18">
        <v>9562.45</v>
      </c>
      <c r="G64" s="18">
        <v>7777.7</v>
      </c>
      <c r="H64" s="18"/>
      <c r="I64" s="18"/>
      <c r="J64" s="18">
        <v>9562.45</v>
      </c>
      <c r="K64" s="18">
        <v>9534.37</v>
      </c>
      <c r="L64" s="18"/>
      <c r="M64" s="17">
        <f t="shared" si="11"/>
        <v>0</v>
      </c>
      <c r="N64" s="19">
        <v>9562.43</v>
      </c>
      <c r="O64" s="18">
        <v>9952.49</v>
      </c>
      <c r="P64" s="18"/>
      <c r="Q64" s="18">
        <f t="shared" si="12"/>
        <v>0</v>
      </c>
      <c r="R64" s="18">
        <v>9562.45</v>
      </c>
      <c r="S64" s="18">
        <v>8103.54</v>
      </c>
      <c r="T64" s="18"/>
      <c r="U64" s="18">
        <f t="shared" si="13"/>
        <v>0</v>
      </c>
      <c r="V64" s="20">
        <v>9562.44</v>
      </c>
      <c r="W64" s="20">
        <v>10391.28</v>
      </c>
      <c r="X64" s="20"/>
      <c r="Y64" s="20"/>
      <c r="Z64" s="20">
        <v>9606.88</v>
      </c>
      <c r="AA64" s="20">
        <v>9431.55</v>
      </c>
      <c r="AB64" s="20"/>
      <c r="AC64" s="18"/>
      <c r="AD64" s="20">
        <v>9598.28</v>
      </c>
      <c r="AE64" s="20">
        <v>9795.78</v>
      </c>
      <c r="AF64" s="20"/>
      <c r="AG64" s="20"/>
      <c r="AH64" s="20">
        <v>9606.88</v>
      </c>
      <c r="AI64" s="20">
        <v>10606</v>
      </c>
      <c r="AJ64" s="20"/>
      <c r="AK64" s="18">
        <f t="shared" si="14"/>
        <v>0</v>
      </c>
      <c r="AL64" s="20">
        <v>9606.88</v>
      </c>
      <c r="AM64" s="20">
        <v>9509.77</v>
      </c>
      <c r="AN64" s="20"/>
      <c r="AO64" s="21">
        <f t="shared" si="15"/>
        <v>0</v>
      </c>
      <c r="AP64" s="20">
        <v>9606.88</v>
      </c>
      <c r="AQ64" s="20">
        <v>8850.34</v>
      </c>
      <c r="AR64" s="20"/>
      <c r="AS64" s="18">
        <f t="shared" si="24"/>
        <v>0</v>
      </c>
      <c r="AT64" s="20">
        <v>9606.89</v>
      </c>
      <c r="AU64" s="20">
        <v>11427.81</v>
      </c>
      <c r="AV64" s="20"/>
      <c r="AW64" s="18">
        <f t="shared" si="16"/>
        <v>0</v>
      </c>
      <c r="AX64" s="20">
        <v>9606.88</v>
      </c>
      <c r="AY64" s="20">
        <v>9943.72</v>
      </c>
      <c r="AZ64" s="20"/>
      <c r="BA64" s="18">
        <f t="shared" si="17"/>
        <v>0</v>
      </c>
      <c r="BB64" s="20">
        <f t="shared" si="25"/>
        <v>115051.78999999998</v>
      </c>
      <c r="BC64" s="20">
        <f t="shared" si="26"/>
        <v>115324.34999999999</v>
      </c>
      <c r="BD64" s="20">
        <f t="shared" si="27"/>
        <v>0</v>
      </c>
      <c r="BE64" s="20">
        <f t="shared" si="28"/>
        <v>0</v>
      </c>
      <c r="BF64" s="20">
        <f t="shared" si="29"/>
        <v>300655.64999999997</v>
      </c>
      <c r="BG64" s="20">
        <v>6521.76</v>
      </c>
      <c r="BH64" s="20"/>
      <c r="BI64" s="20">
        <f t="shared" si="18"/>
        <v>307177.41</v>
      </c>
      <c r="BJ64" s="20">
        <f t="shared" si="30"/>
        <v>261896.64999999997</v>
      </c>
      <c r="BK64" s="20">
        <f t="shared" si="31"/>
        <v>38759</v>
      </c>
      <c r="BL64" s="20"/>
      <c r="BM64" s="20"/>
      <c r="BN64" s="20"/>
      <c r="BO64" s="20"/>
      <c r="BP64" s="20">
        <f t="shared" si="32"/>
        <v>300655.64999999997</v>
      </c>
      <c r="BQ64" s="17">
        <f t="shared" si="33"/>
        <v>261896.64999999997</v>
      </c>
      <c r="BR64" s="20">
        <f t="shared" si="22"/>
        <v>38759</v>
      </c>
    </row>
    <row r="65" spans="1:70" s="10" customFormat="1" ht="18.75">
      <c r="A65" s="15">
        <v>54</v>
      </c>
      <c r="B65" s="16" t="s">
        <v>89</v>
      </c>
      <c r="C65" s="17">
        <v>176824.31</v>
      </c>
      <c r="D65" s="18">
        <f t="shared" si="23"/>
        <v>130491.76999999999</v>
      </c>
      <c r="E65" s="18">
        <v>46332.54</v>
      </c>
      <c r="F65" s="18">
        <v>6511.65</v>
      </c>
      <c r="G65" s="18">
        <v>4417.7</v>
      </c>
      <c r="H65" s="18"/>
      <c r="I65" s="18"/>
      <c r="J65" s="18">
        <v>6511.65</v>
      </c>
      <c r="K65" s="18">
        <v>6358.06</v>
      </c>
      <c r="L65" s="18"/>
      <c r="M65" s="17">
        <f t="shared" si="11"/>
        <v>0</v>
      </c>
      <c r="N65" s="18">
        <v>6511.64</v>
      </c>
      <c r="O65" s="18">
        <v>7506.7</v>
      </c>
      <c r="P65" s="18"/>
      <c r="Q65" s="18">
        <f t="shared" si="12"/>
        <v>0</v>
      </c>
      <c r="R65" s="18">
        <v>6570.02</v>
      </c>
      <c r="S65" s="18">
        <v>6027.68</v>
      </c>
      <c r="T65" s="18"/>
      <c r="U65" s="18">
        <f t="shared" si="13"/>
        <v>0</v>
      </c>
      <c r="V65" s="20">
        <v>6628.71</v>
      </c>
      <c r="W65" s="20">
        <v>6245.07</v>
      </c>
      <c r="X65" s="20"/>
      <c r="Y65" s="20"/>
      <c r="Z65" s="20">
        <v>6628.71</v>
      </c>
      <c r="AA65" s="20">
        <v>6128.73</v>
      </c>
      <c r="AB65" s="20"/>
      <c r="AC65" s="18"/>
      <c r="AD65" s="20">
        <v>6571.53</v>
      </c>
      <c r="AE65" s="20">
        <v>6603.7</v>
      </c>
      <c r="AF65" s="20"/>
      <c r="AG65" s="20"/>
      <c r="AH65" s="20">
        <v>6628.72</v>
      </c>
      <c r="AI65" s="20">
        <v>7923.09</v>
      </c>
      <c r="AJ65" s="20"/>
      <c r="AK65" s="18">
        <f t="shared" si="14"/>
        <v>0</v>
      </c>
      <c r="AL65" s="20">
        <v>6628.71</v>
      </c>
      <c r="AM65" s="20">
        <v>6670.95</v>
      </c>
      <c r="AN65" s="20"/>
      <c r="AO65" s="21">
        <f t="shared" si="15"/>
        <v>0</v>
      </c>
      <c r="AP65" s="20">
        <v>6625.24</v>
      </c>
      <c r="AQ65" s="20">
        <v>6345.6</v>
      </c>
      <c r="AR65" s="20"/>
      <c r="AS65" s="18">
        <f t="shared" si="24"/>
        <v>0</v>
      </c>
      <c r="AT65" s="20">
        <v>6628.59</v>
      </c>
      <c r="AU65" s="20">
        <v>8502.26</v>
      </c>
      <c r="AV65" s="20">
        <v>167854.23</v>
      </c>
      <c r="AW65" s="18">
        <f t="shared" si="16"/>
        <v>142249.34745762713</v>
      </c>
      <c r="AX65" s="20">
        <v>6624.03</v>
      </c>
      <c r="AY65" s="20">
        <v>7072.08</v>
      </c>
      <c r="AZ65" s="20"/>
      <c r="BA65" s="18">
        <f t="shared" si="17"/>
        <v>0</v>
      </c>
      <c r="BB65" s="20">
        <f t="shared" si="25"/>
        <v>79069.19999999998</v>
      </c>
      <c r="BC65" s="20">
        <f t="shared" si="26"/>
        <v>79801.62</v>
      </c>
      <c r="BD65" s="20">
        <f t="shared" si="27"/>
        <v>167854.23</v>
      </c>
      <c r="BE65" s="20">
        <f t="shared" si="28"/>
        <v>142249.34745762713</v>
      </c>
      <c r="BF65" s="20">
        <f t="shared" si="29"/>
        <v>88771.69999999998</v>
      </c>
      <c r="BG65" s="20">
        <v>7550.76</v>
      </c>
      <c r="BH65" s="20"/>
      <c r="BI65" s="20">
        <f t="shared" si="18"/>
        <v>96322.45999999998</v>
      </c>
      <c r="BJ65" s="20">
        <f t="shared" si="30"/>
        <v>210293.38999999998</v>
      </c>
      <c r="BK65" s="20">
        <f t="shared" si="31"/>
        <v>46332.54</v>
      </c>
      <c r="BL65" s="20"/>
      <c r="BM65" s="20"/>
      <c r="BN65" s="20"/>
      <c r="BO65" s="20"/>
      <c r="BP65" s="20">
        <f t="shared" si="32"/>
        <v>88771.69999999998</v>
      </c>
      <c r="BQ65" s="17">
        <f t="shared" si="33"/>
        <v>42439.159999999974</v>
      </c>
      <c r="BR65" s="20">
        <f t="shared" si="22"/>
        <v>46332.54</v>
      </c>
    </row>
    <row r="66" spans="1:70" s="10" customFormat="1" ht="18.75">
      <c r="A66" s="15">
        <v>55</v>
      </c>
      <c r="B66" s="16" t="s">
        <v>90</v>
      </c>
      <c r="C66" s="17">
        <v>-463740.81</v>
      </c>
      <c r="D66" s="18">
        <f t="shared" si="23"/>
        <v>-463740.81</v>
      </c>
      <c r="E66" s="18"/>
      <c r="F66" s="18">
        <v>6273.18</v>
      </c>
      <c r="G66" s="18">
        <v>3583.56</v>
      </c>
      <c r="H66" s="18"/>
      <c r="I66" s="18"/>
      <c r="J66" s="18">
        <v>6318.51</v>
      </c>
      <c r="K66" s="18">
        <v>6702.5</v>
      </c>
      <c r="L66" s="18"/>
      <c r="M66" s="17">
        <f t="shared" si="11"/>
        <v>0</v>
      </c>
      <c r="N66" s="19">
        <v>6318.52</v>
      </c>
      <c r="O66" s="18">
        <v>7042.87</v>
      </c>
      <c r="P66" s="18"/>
      <c r="Q66" s="18">
        <f t="shared" si="12"/>
        <v>0</v>
      </c>
      <c r="R66" s="18">
        <v>6318.52</v>
      </c>
      <c r="S66" s="18">
        <v>6037.22</v>
      </c>
      <c r="T66" s="18"/>
      <c r="U66" s="18">
        <f t="shared" si="13"/>
        <v>0</v>
      </c>
      <c r="V66" s="20">
        <v>6318.52</v>
      </c>
      <c r="W66" s="20">
        <v>5507.2</v>
      </c>
      <c r="X66" s="20"/>
      <c r="Y66" s="20"/>
      <c r="Z66" s="20">
        <v>6318.53</v>
      </c>
      <c r="AA66" s="20">
        <v>5526.99</v>
      </c>
      <c r="AB66" s="20"/>
      <c r="AC66" s="18"/>
      <c r="AD66" s="20">
        <v>6372.55</v>
      </c>
      <c r="AE66" s="20">
        <v>6294.27</v>
      </c>
      <c r="AF66" s="20"/>
      <c r="AG66" s="20"/>
      <c r="AH66" s="20">
        <v>6372.55</v>
      </c>
      <c r="AI66" s="20">
        <v>7342.07</v>
      </c>
      <c r="AJ66" s="20"/>
      <c r="AK66" s="18">
        <f t="shared" si="14"/>
        <v>0</v>
      </c>
      <c r="AL66" s="20">
        <v>6372.57</v>
      </c>
      <c r="AM66" s="20">
        <v>5115.35</v>
      </c>
      <c r="AN66" s="20"/>
      <c r="AO66" s="21">
        <f t="shared" si="15"/>
        <v>0</v>
      </c>
      <c r="AP66" s="20">
        <v>6372.57</v>
      </c>
      <c r="AQ66" s="20">
        <v>6088.91</v>
      </c>
      <c r="AR66" s="20"/>
      <c r="AS66" s="18">
        <f t="shared" si="24"/>
        <v>0</v>
      </c>
      <c r="AT66" s="20">
        <v>6372.55</v>
      </c>
      <c r="AU66" s="20">
        <v>7049.01</v>
      </c>
      <c r="AV66" s="20"/>
      <c r="AW66" s="18">
        <f t="shared" si="16"/>
        <v>0</v>
      </c>
      <c r="AX66" s="20">
        <v>6372.57</v>
      </c>
      <c r="AY66" s="20">
        <v>6596</v>
      </c>
      <c r="AZ66" s="20"/>
      <c r="BA66" s="18">
        <f t="shared" si="17"/>
        <v>0</v>
      </c>
      <c r="BB66" s="20">
        <f t="shared" si="25"/>
        <v>76101.14000000001</v>
      </c>
      <c r="BC66" s="20">
        <f t="shared" si="26"/>
        <v>72885.95</v>
      </c>
      <c r="BD66" s="20">
        <f t="shared" si="27"/>
        <v>0</v>
      </c>
      <c r="BE66" s="20">
        <f t="shared" si="28"/>
        <v>0</v>
      </c>
      <c r="BF66" s="20">
        <f t="shared" si="29"/>
        <v>-390854.86</v>
      </c>
      <c r="BG66" s="20">
        <v>11021.88</v>
      </c>
      <c r="BH66" s="20"/>
      <c r="BI66" s="20">
        <f t="shared" si="18"/>
        <v>-379832.98</v>
      </c>
      <c r="BJ66" s="20">
        <f t="shared" si="30"/>
        <v>-390854.86</v>
      </c>
      <c r="BK66" s="20">
        <f t="shared" si="31"/>
        <v>0</v>
      </c>
      <c r="BL66" s="20"/>
      <c r="BM66" s="20"/>
      <c r="BN66" s="20"/>
      <c r="BO66" s="20"/>
      <c r="BP66" s="20">
        <f t="shared" si="32"/>
        <v>-390854.86</v>
      </c>
      <c r="BQ66" s="17">
        <f t="shared" si="33"/>
        <v>-390854.86</v>
      </c>
      <c r="BR66" s="20">
        <f t="shared" si="22"/>
        <v>0</v>
      </c>
    </row>
    <row r="67" spans="1:70" s="10" customFormat="1" ht="18.75">
      <c r="A67" s="15">
        <v>56</v>
      </c>
      <c r="B67" s="16" t="s">
        <v>91</v>
      </c>
      <c r="C67" s="17">
        <v>-27758.14</v>
      </c>
      <c r="D67" s="18">
        <f t="shared" si="23"/>
        <v>-27758.14</v>
      </c>
      <c r="E67" s="18"/>
      <c r="F67" s="18">
        <v>13733.95</v>
      </c>
      <c r="G67" s="18">
        <v>10174.63</v>
      </c>
      <c r="H67" s="18"/>
      <c r="I67" s="18"/>
      <c r="J67" s="18">
        <v>13904.03</v>
      </c>
      <c r="K67" s="18">
        <v>13971.67</v>
      </c>
      <c r="L67" s="18"/>
      <c r="M67" s="17">
        <f t="shared" si="11"/>
        <v>0</v>
      </c>
      <c r="N67" s="19">
        <v>13968.17</v>
      </c>
      <c r="O67" s="18">
        <v>14924.04</v>
      </c>
      <c r="P67" s="18"/>
      <c r="Q67" s="18">
        <f t="shared" si="12"/>
        <v>0</v>
      </c>
      <c r="R67" s="18">
        <v>13968.18</v>
      </c>
      <c r="S67" s="18">
        <v>12112.95</v>
      </c>
      <c r="T67" s="18"/>
      <c r="U67" s="18">
        <f t="shared" si="13"/>
        <v>0</v>
      </c>
      <c r="V67" s="20">
        <v>14931.49</v>
      </c>
      <c r="W67" s="20">
        <v>15248.71</v>
      </c>
      <c r="X67" s="20"/>
      <c r="Y67" s="20"/>
      <c r="Z67" s="20">
        <v>14159.12</v>
      </c>
      <c r="AA67" s="20">
        <v>15383.3</v>
      </c>
      <c r="AB67" s="20"/>
      <c r="AC67" s="18"/>
      <c r="AD67" s="20">
        <v>14205.1</v>
      </c>
      <c r="AE67" s="20">
        <v>15543.81</v>
      </c>
      <c r="AF67" s="20"/>
      <c r="AG67" s="20"/>
      <c r="AH67" s="20">
        <v>14205.09</v>
      </c>
      <c r="AI67" s="20">
        <v>14260.13</v>
      </c>
      <c r="AJ67" s="20"/>
      <c r="AK67" s="18">
        <f t="shared" si="14"/>
        <v>0</v>
      </c>
      <c r="AL67" s="20">
        <v>14252.75</v>
      </c>
      <c r="AM67" s="20">
        <v>14693.84</v>
      </c>
      <c r="AN67" s="20"/>
      <c r="AO67" s="21">
        <f t="shared" si="15"/>
        <v>0</v>
      </c>
      <c r="AP67" s="20">
        <v>14252.77</v>
      </c>
      <c r="AQ67" s="20">
        <v>13755.85</v>
      </c>
      <c r="AR67" s="20"/>
      <c r="AS67" s="18">
        <f t="shared" si="24"/>
        <v>0</v>
      </c>
      <c r="AT67" s="20">
        <v>14283.57</v>
      </c>
      <c r="AU67" s="20">
        <v>14310.79</v>
      </c>
      <c r="AV67" s="20"/>
      <c r="AW67" s="18">
        <f t="shared" si="16"/>
        <v>0</v>
      </c>
      <c r="AX67" s="20">
        <v>14283.57</v>
      </c>
      <c r="AY67" s="20">
        <v>14624.93</v>
      </c>
      <c r="AZ67" s="20"/>
      <c r="BA67" s="18">
        <f t="shared" si="17"/>
        <v>0</v>
      </c>
      <c r="BB67" s="20">
        <f t="shared" si="25"/>
        <v>170147.79000000004</v>
      </c>
      <c r="BC67" s="20">
        <f t="shared" si="26"/>
        <v>169004.65000000002</v>
      </c>
      <c r="BD67" s="20">
        <f t="shared" si="27"/>
        <v>0</v>
      </c>
      <c r="BE67" s="20">
        <f t="shared" si="28"/>
        <v>0</v>
      </c>
      <c r="BF67" s="20">
        <f t="shared" si="29"/>
        <v>141246.51</v>
      </c>
      <c r="BG67" s="20"/>
      <c r="BH67" s="20"/>
      <c r="BI67" s="20">
        <f t="shared" si="18"/>
        <v>141246.51</v>
      </c>
      <c r="BJ67" s="20">
        <f t="shared" si="30"/>
        <v>141246.51</v>
      </c>
      <c r="BK67" s="20">
        <f t="shared" si="31"/>
        <v>0</v>
      </c>
      <c r="BL67" s="20"/>
      <c r="BM67" s="20"/>
      <c r="BN67" s="20"/>
      <c r="BO67" s="20"/>
      <c r="BP67" s="20">
        <f t="shared" si="32"/>
        <v>141246.51</v>
      </c>
      <c r="BQ67" s="17">
        <f t="shared" si="33"/>
        <v>141246.51</v>
      </c>
      <c r="BR67" s="20">
        <f aca="true" t="shared" si="34" ref="BR67:BR98">E67-BM67</f>
        <v>0</v>
      </c>
    </row>
    <row r="68" spans="1:70" s="10" customFormat="1" ht="18.75">
      <c r="A68" s="15">
        <v>57</v>
      </c>
      <c r="B68" s="16" t="s">
        <v>92</v>
      </c>
      <c r="C68" s="17">
        <v>237469.11</v>
      </c>
      <c r="D68" s="18">
        <f t="shared" si="23"/>
        <v>190834.69999999998</v>
      </c>
      <c r="E68" s="18">
        <v>46634.41</v>
      </c>
      <c r="F68" s="18">
        <v>6517.25</v>
      </c>
      <c r="G68" s="18">
        <v>5043.33</v>
      </c>
      <c r="H68" s="18"/>
      <c r="I68" s="18"/>
      <c r="J68" s="18">
        <v>6517.25</v>
      </c>
      <c r="K68" s="18">
        <v>6701.77</v>
      </c>
      <c r="L68" s="18"/>
      <c r="M68" s="17">
        <f t="shared" si="11"/>
        <v>0</v>
      </c>
      <c r="N68" s="18">
        <v>6567.65</v>
      </c>
      <c r="O68" s="18">
        <v>7242.67</v>
      </c>
      <c r="P68" s="18"/>
      <c r="Q68" s="18">
        <f t="shared" si="12"/>
        <v>0</v>
      </c>
      <c r="R68" s="18">
        <v>6567.65</v>
      </c>
      <c r="S68" s="18">
        <v>5878.43</v>
      </c>
      <c r="T68" s="18"/>
      <c r="U68" s="18">
        <f t="shared" si="13"/>
        <v>0</v>
      </c>
      <c r="V68" s="20">
        <v>6567.65</v>
      </c>
      <c r="W68" s="20">
        <v>7486.3</v>
      </c>
      <c r="X68" s="20"/>
      <c r="Y68" s="20"/>
      <c r="Z68" s="20">
        <v>6507.95</v>
      </c>
      <c r="AA68" s="20">
        <v>7208.14</v>
      </c>
      <c r="AB68" s="20"/>
      <c r="AC68" s="18"/>
      <c r="AD68" s="20">
        <v>6507.98</v>
      </c>
      <c r="AE68" s="20">
        <v>5695.37</v>
      </c>
      <c r="AF68" s="20"/>
      <c r="AG68" s="20"/>
      <c r="AH68" s="20">
        <v>6507.97</v>
      </c>
      <c r="AI68" s="20">
        <v>8361.33</v>
      </c>
      <c r="AJ68" s="20"/>
      <c r="AK68" s="18">
        <f t="shared" si="14"/>
        <v>0</v>
      </c>
      <c r="AL68" s="20">
        <v>6507.96</v>
      </c>
      <c r="AM68" s="20">
        <v>6156.33</v>
      </c>
      <c r="AN68" s="20"/>
      <c r="AO68" s="21">
        <f t="shared" si="15"/>
        <v>0</v>
      </c>
      <c r="AP68" s="20">
        <v>6507.97</v>
      </c>
      <c r="AQ68" s="20">
        <v>5993.48</v>
      </c>
      <c r="AR68" s="20"/>
      <c r="AS68" s="18">
        <f t="shared" si="24"/>
        <v>0</v>
      </c>
      <c r="AT68" s="20">
        <v>6507.96</v>
      </c>
      <c r="AU68" s="20">
        <v>6639.14</v>
      </c>
      <c r="AV68" s="20"/>
      <c r="AW68" s="18">
        <f t="shared" si="16"/>
        <v>0</v>
      </c>
      <c r="AX68" s="20">
        <v>6560.28</v>
      </c>
      <c r="AY68" s="20">
        <v>8341.46</v>
      </c>
      <c r="AZ68" s="20">
        <v>24079.15</v>
      </c>
      <c r="BA68" s="18">
        <f t="shared" si="17"/>
        <v>20406.0593220339</v>
      </c>
      <c r="BB68" s="20">
        <f t="shared" si="25"/>
        <v>78345.51999999999</v>
      </c>
      <c r="BC68" s="20">
        <f t="shared" si="26"/>
        <v>80747.75000000001</v>
      </c>
      <c r="BD68" s="20">
        <f t="shared" si="27"/>
        <v>24079.15</v>
      </c>
      <c r="BE68" s="20">
        <f t="shared" si="28"/>
        <v>20406.0593220339</v>
      </c>
      <c r="BF68" s="20">
        <f t="shared" si="29"/>
        <v>294137.70999999996</v>
      </c>
      <c r="BG68" s="20"/>
      <c r="BH68" s="20"/>
      <c r="BI68" s="20">
        <f t="shared" si="18"/>
        <v>294137.70999999996</v>
      </c>
      <c r="BJ68" s="20">
        <f t="shared" si="30"/>
        <v>271582.45</v>
      </c>
      <c r="BK68" s="20">
        <f t="shared" si="31"/>
        <v>46634.41</v>
      </c>
      <c r="BL68" s="20"/>
      <c r="BM68" s="20"/>
      <c r="BN68" s="20"/>
      <c r="BO68" s="20"/>
      <c r="BP68" s="20">
        <f t="shared" si="32"/>
        <v>294137.70999999996</v>
      </c>
      <c r="BQ68" s="17">
        <f t="shared" si="33"/>
        <v>247503.30000000002</v>
      </c>
      <c r="BR68" s="20">
        <f t="shared" si="34"/>
        <v>46634.41</v>
      </c>
    </row>
    <row r="69" spans="1:70" s="10" customFormat="1" ht="18.75">
      <c r="A69" s="15">
        <v>58</v>
      </c>
      <c r="B69" s="16" t="s">
        <v>93</v>
      </c>
      <c r="C69" s="17">
        <v>198816.02</v>
      </c>
      <c r="D69" s="18">
        <f t="shared" si="23"/>
        <v>183451.65</v>
      </c>
      <c r="E69" s="18">
        <v>15364.37</v>
      </c>
      <c r="F69" s="18">
        <v>12869.42</v>
      </c>
      <c r="G69" s="18">
        <v>8896.29</v>
      </c>
      <c r="H69" s="18"/>
      <c r="I69" s="18"/>
      <c r="J69" s="18">
        <v>12933.36</v>
      </c>
      <c r="K69" s="18">
        <v>11333.07</v>
      </c>
      <c r="L69" s="18"/>
      <c r="M69" s="17">
        <f t="shared" si="11"/>
        <v>0</v>
      </c>
      <c r="N69" s="18">
        <v>12933.34</v>
      </c>
      <c r="O69" s="18">
        <v>13075.45</v>
      </c>
      <c r="P69" s="18"/>
      <c r="Q69" s="18">
        <f t="shared" si="12"/>
        <v>0</v>
      </c>
      <c r="R69" s="18">
        <v>12933.33</v>
      </c>
      <c r="S69" s="18">
        <v>11966.34</v>
      </c>
      <c r="T69" s="18"/>
      <c r="U69" s="18">
        <f t="shared" si="13"/>
        <v>0</v>
      </c>
      <c r="V69" s="20">
        <v>12933.33</v>
      </c>
      <c r="W69" s="20">
        <v>12675.08</v>
      </c>
      <c r="X69" s="20"/>
      <c r="Y69" s="20"/>
      <c r="Z69" s="20">
        <v>12980.76</v>
      </c>
      <c r="AA69" s="20">
        <v>13716.95</v>
      </c>
      <c r="AB69" s="20"/>
      <c r="AC69" s="18"/>
      <c r="AD69" s="20">
        <v>13027.51</v>
      </c>
      <c r="AE69" s="20">
        <v>12736.52</v>
      </c>
      <c r="AF69" s="20"/>
      <c r="AG69" s="20"/>
      <c r="AH69" s="20">
        <v>13044.27</v>
      </c>
      <c r="AI69" s="20">
        <v>14065.33</v>
      </c>
      <c r="AJ69" s="20"/>
      <c r="AK69" s="18">
        <f t="shared" si="14"/>
        <v>0</v>
      </c>
      <c r="AL69" s="20">
        <v>13044.23</v>
      </c>
      <c r="AM69" s="20">
        <v>12166.16</v>
      </c>
      <c r="AN69" s="20"/>
      <c r="AO69" s="21">
        <f t="shared" si="15"/>
        <v>0</v>
      </c>
      <c r="AP69" s="20">
        <v>13044.25</v>
      </c>
      <c r="AQ69" s="20">
        <v>13298.5</v>
      </c>
      <c r="AR69" s="20">
        <v>166280.44</v>
      </c>
      <c r="AS69" s="18">
        <f>AR69</f>
        <v>166280.44</v>
      </c>
      <c r="AT69" s="20">
        <v>13044.24</v>
      </c>
      <c r="AU69" s="20">
        <v>13101.82</v>
      </c>
      <c r="AV69" s="20">
        <v>100800</v>
      </c>
      <c r="AW69" s="18">
        <f t="shared" si="16"/>
        <v>85423.72881355933</v>
      </c>
      <c r="AX69" s="20">
        <v>13109.98</v>
      </c>
      <c r="AY69" s="20">
        <v>13458.81</v>
      </c>
      <c r="AZ69" s="20"/>
      <c r="BA69" s="18">
        <f t="shared" si="17"/>
        <v>0</v>
      </c>
      <c r="BB69" s="20">
        <f t="shared" si="25"/>
        <v>155898.02</v>
      </c>
      <c r="BC69" s="20">
        <f t="shared" si="26"/>
        <v>150490.32</v>
      </c>
      <c r="BD69" s="20">
        <f t="shared" si="27"/>
        <v>267080.44</v>
      </c>
      <c r="BE69" s="20">
        <f t="shared" si="28"/>
        <v>251704.16881355934</v>
      </c>
      <c r="BF69" s="20">
        <f t="shared" si="29"/>
        <v>82225.89999999997</v>
      </c>
      <c r="BG69" s="20"/>
      <c r="BH69" s="20"/>
      <c r="BI69" s="20">
        <f t="shared" si="18"/>
        <v>82225.89999999997</v>
      </c>
      <c r="BJ69" s="20">
        <f t="shared" si="30"/>
        <v>333941.97</v>
      </c>
      <c r="BK69" s="20">
        <f t="shared" si="31"/>
        <v>15364.37</v>
      </c>
      <c r="BL69" s="20"/>
      <c r="BM69" s="20"/>
      <c r="BN69" s="20"/>
      <c r="BO69" s="20"/>
      <c r="BP69" s="20">
        <f t="shared" si="32"/>
        <v>82225.89999999997</v>
      </c>
      <c r="BQ69" s="17">
        <f t="shared" si="33"/>
        <v>66861.52999999997</v>
      </c>
      <c r="BR69" s="20">
        <f t="shared" si="34"/>
        <v>15364.37</v>
      </c>
    </row>
    <row r="70" spans="1:70" s="10" customFormat="1" ht="18.75">
      <c r="A70" s="15">
        <v>59</v>
      </c>
      <c r="B70" s="16" t="s">
        <v>94</v>
      </c>
      <c r="C70" s="17">
        <v>250577.13</v>
      </c>
      <c r="D70" s="18">
        <f t="shared" si="23"/>
        <v>220809.05</v>
      </c>
      <c r="E70" s="18">
        <v>29768.08</v>
      </c>
      <c r="F70" s="18"/>
      <c r="G70" s="18">
        <v>250.92</v>
      </c>
      <c r="H70" s="18"/>
      <c r="I70" s="18"/>
      <c r="J70" s="18"/>
      <c r="K70" s="18">
        <v>92.44</v>
      </c>
      <c r="L70" s="18"/>
      <c r="M70" s="17">
        <f t="shared" si="11"/>
        <v>0</v>
      </c>
      <c r="N70" s="18"/>
      <c r="O70" s="18">
        <v>156.64</v>
      </c>
      <c r="P70" s="18"/>
      <c r="Q70" s="18">
        <f t="shared" si="12"/>
        <v>0</v>
      </c>
      <c r="R70" s="18"/>
      <c r="S70" s="18"/>
      <c r="T70" s="18"/>
      <c r="U70" s="18">
        <f t="shared" si="13"/>
        <v>0</v>
      </c>
      <c r="V70" s="20"/>
      <c r="W70" s="20">
        <v>95.49</v>
      </c>
      <c r="X70" s="20"/>
      <c r="Y70" s="20"/>
      <c r="Z70" s="20"/>
      <c r="AA70" s="20">
        <v>468.95</v>
      </c>
      <c r="AB70" s="20"/>
      <c r="AC70" s="18"/>
      <c r="AD70" s="20"/>
      <c r="AE70" s="20">
        <v>89.85</v>
      </c>
      <c r="AF70" s="20"/>
      <c r="AG70" s="20"/>
      <c r="AH70" s="20"/>
      <c r="AI70" s="20">
        <v>70.58</v>
      </c>
      <c r="AJ70" s="20"/>
      <c r="AK70" s="18">
        <f t="shared" si="14"/>
        <v>0</v>
      </c>
      <c r="AL70" s="20"/>
      <c r="AM70" s="20">
        <v>83.3</v>
      </c>
      <c r="AN70" s="20"/>
      <c r="AO70" s="21">
        <f t="shared" si="15"/>
        <v>0</v>
      </c>
      <c r="AP70" s="20"/>
      <c r="AQ70" s="20">
        <v>82.7</v>
      </c>
      <c r="AR70" s="20"/>
      <c r="AS70" s="18">
        <f t="shared" si="24"/>
        <v>0</v>
      </c>
      <c r="AT70" s="20"/>
      <c r="AU70" s="20">
        <v>223.87</v>
      </c>
      <c r="AV70" s="20"/>
      <c r="AW70" s="18">
        <f t="shared" si="16"/>
        <v>0</v>
      </c>
      <c r="AX70" s="20"/>
      <c r="AY70" s="20">
        <v>125.72</v>
      </c>
      <c r="AZ70" s="20"/>
      <c r="BA70" s="18">
        <f t="shared" si="17"/>
        <v>0</v>
      </c>
      <c r="BB70" s="20">
        <f t="shared" si="25"/>
        <v>0</v>
      </c>
      <c r="BC70" s="20">
        <f t="shared" si="26"/>
        <v>1740.46</v>
      </c>
      <c r="BD70" s="20">
        <f t="shared" si="27"/>
        <v>0</v>
      </c>
      <c r="BE70" s="20">
        <f t="shared" si="28"/>
        <v>0</v>
      </c>
      <c r="BF70" s="20">
        <f t="shared" si="29"/>
        <v>252317.59</v>
      </c>
      <c r="BG70" s="20"/>
      <c r="BH70" s="20"/>
      <c r="BI70" s="20">
        <f t="shared" si="18"/>
        <v>252317.59</v>
      </c>
      <c r="BJ70" s="20">
        <f t="shared" si="30"/>
        <v>222549.50999999998</v>
      </c>
      <c r="BK70" s="20">
        <f t="shared" si="31"/>
        <v>29768.08</v>
      </c>
      <c r="BL70" s="20"/>
      <c r="BM70" s="20"/>
      <c r="BN70" s="20"/>
      <c r="BO70" s="20"/>
      <c r="BP70" s="20">
        <f t="shared" si="32"/>
        <v>252317.59</v>
      </c>
      <c r="BQ70" s="17">
        <f t="shared" si="33"/>
        <v>222549.50999999998</v>
      </c>
      <c r="BR70" s="20">
        <f t="shared" si="34"/>
        <v>29768.08</v>
      </c>
    </row>
    <row r="71" spans="1:70" s="10" customFormat="1" ht="18.75">
      <c r="A71" s="15">
        <v>60</v>
      </c>
      <c r="B71" s="16" t="s">
        <v>95</v>
      </c>
      <c r="C71" s="17">
        <v>185725.41</v>
      </c>
      <c r="D71" s="18">
        <f t="shared" si="23"/>
        <v>171083.08000000002</v>
      </c>
      <c r="E71" s="18">
        <v>14642.33</v>
      </c>
      <c r="F71" s="18">
        <v>5594.89</v>
      </c>
      <c r="G71" s="18">
        <v>4134.13</v>
      </c>
      <c r="H71" s="18"/>
      <c r="I71" s="18"/>
      <c r="J71" s="18">
        <v>5594.89</v>
      </c>
      <c r="K71" s="18">
        <v>5092.24</v>
      </c>
      <c r="L71" s="18"/>
      <c r="M71" s="17">
        <f t="shared" si="11"/>
        <v>0</v>
      </c>
      <c r="N71" s="18">
        <v>5594.92</v>
      </c>
      <c r="O71" s="18">
        <v>6874.03</v>
      </c>
      <c r="P71" s="18"/>
      <c r="Q71" s="18">
        <f t="shared" si="12"/>
        <v>0</v>
      </c>
      <c r="R71" s="18">
        <v>5621.03</v>
      </c>
      <c r="S71" s="18">
        <v>5148.28</v>
      </c>
      <c r="T71" s="18">
        <v>6498.04</v>
      </c>
      <c r="U71" s="18">
        <f t="shared" si="13"/>
        <v>5506.813559322034</v>
      </c>
      <c r="V71" s="20">
        <v>5621.03</v>
      </c>
      <c r="W71" s="20">
        <v>4965.28</v>
      </c>
      <c r="X71" s="20"/>
      <c r="Y71" s="20"/>
      <c r="Z71" s="20">
        <v>5621.03</v>
      </c>
      <c r="AA71" s="20">
        <v>5683.5</v>
      </c>
      <c r="AB71" s="20"/>
      <c r="AC71" s="18"/>
      <c r="AD71" s="20">
        <v>5621.03</v>
      </c>
      <c r="AE71" s="20">
        <v>5319.17</v>
      </c>
      <c r="AF71" s="20"/>
      <c r="AG71" s="20"/>
      <c r="AH71" s="20">
        <v>5621.03</v>
      </c>
      <c r="AI71" s="20">
        <v>5870.72</v>
      </c>
      <c r="AJ71" s="20"/>
      <c r="AK71" s="18">
        <f t="shared" si="14"/>
        <v>0</v>
      </c>
      <c r="AL71" s="20">
        <v>5621.04</v>
      </c>
      <c r="AM71" s="20">
        <v>5547.25</v>
      </c>
      <c r="AN71" s="20"/>
      <c r="AO71" s="21">
        <f t="shared" si="15"/>
        <v>0</v>
      </c>
      <c r="AP71" s="20">
        <v>5621.03</v>
      </c>
      <c r="AQ71" s="20">
        <v>5096.93</v>
      </c>
      <c r="AR71" s="20"/>
      <c r="AS71" s="18">
        <f t="shared" si="24"/>
        <v>0</v>
      </c>
      <c r="AT71" s="20">
        <v>5621.04</v>
      </c>
      <c r="AU71" s="20">
        <v>4682.06</v>
      </c>
      <c r="AV71" s="20"/>
      <c r="AW71" s="18">
        <f t="shared" si="16"/>
        <v>0</v>
      </c>
      <c r="AX71" s="20">
        <v>5621.03</v>
      </c>
      <c r="AY71" s="20">
        <v>6670.89</v>
      </c>
      <c r="AZ71" s="20"/>
      <c r="BA71" s="18">
        <f t="shared" si="17"/>
        <v>0</v>
      </c>
      <c r="BB71" s="20">
        <f t="shared" si="25"/>
        <v>67373.98999999999</v>
      </c>
      <c r="BC71" s="20">
        <f t="shared" si="26"/>
        <v>65084.479999999996</v>
      </c>
      <c r="BD71" s="20">
        <f t="shared" si="27"/>
        <v>6498.04</v>
      </c>
      <c r="BE71" s="20">
        <f t="shared" si="28"/>
        <v>5506.813559322034</v>
      </c>
      <c r="BF71" s="20">
        <f t="shared" si="29"/>
        <v>244311.85</v>
      </c>
      <c r="BG71" s="20"/>
      <c r="BH71" s="20"/>
      <c r="BI71" s="20">
        <f t="shared" si="18"/>
        <v>244311.85</v>
      </c>
      <c r="BJ71" s="20">
        <f t="shared" si="30"/>
        <v>236167.56</v>
      </c>
      <c r="BK71" s="20">
        <f t="shared" si="31"/>
        <v>14642.33</v>
      </c>
      <c r="BL71" s="20"/>
      <c r="BM71" s="20"/>
      <c r="BN71" s="20"/>
      <c r="BO71" s="20"/>
      <c r="BP71" s="20">
        <f t="shared" si="32"/>
        <v>244311.85</v>
      </c>
      <c r="BQ71" s="17">
        <f t="shared" si="33"/>
        <v>229669.52</v>
      </c>
      <c r="BR71" s="20">
        <f t="shared" si="34"/>
        <v>14642.33</v>
      </c>
    </row>
    <row r="72" spans="1:70" s="10" customFormat="1" ht="18.75">
      <c r="A72" s="15">
        <v>61</v>
      </c>
      <c r="B72" s="16" t="s">
        <v>96</v>
      </c>
      <c r="C72" s="17">
        <v>-187950.32</v>
      </c>
      <c r="D72" s="18">
        <f t="shared" si="23"/>
        <v>-187950.32</v>
      </c>
      <c r="E72" s="18"/>
      <c r="F72" s="18">
        <v>6445.08</v>
      </c>
      <c r="G72" s="18">
        <v>4824.48</v>
      </c>
      <c r="H72" s="18"/>
      <c r="I72" s="18"/>
      <c r="J72" s="18">
        <v>6445.08</v>
      </c>
      <c r="K72" s="18">
        <v>7448.71</v>
      </c>
      <c r="L72" s="18"/>
      <c r="M72" s="17">
        <f t="shared" si="11"/>
        <v>0</v>
      </c>
      <c r="N72" s="19">
        <v>6445.08</v>
      </c>
      <c r="O72" s="18">
        <v>6886.54</v>
      </c>
      <c r="P72" s="18"/>
      <c r="Q72" s="18">
        <f t="shared" si="12"/>
        <v>0</v>
      </c>
      <c r="R72" s="18">
        <v>6491.95</v>
      </c>
      <c r="S72" s="18">
        <v>6694.27</v>
      </c>
      <c r="T72" s="18"/>
      <c r="U72" s="18">
        <f t="shared" si="13"/>
        <v>0</v>
      </c>
      <c r="V72" s="20">
        <v>6491.95</v>
      </c>
      <c r="W72" s="20">
        <v>5673.45</v>
      </c>
      <c r="X72" s="20"/>
      <c r="Y72" s="20"/>
      <c r="Z72" s="20">
        <v>6491.94</v>
      </c>
      <c r="AA72" s="20">
        <v>6118.84</v>
      </c>
      <c r="AB72" s="20"/>
      <c r="AC72" s="18"/>
      <c r="AD72" s="20">
        <v>6491.94</v>
      </c>
      <c r="AE72" s="20">
        <v>6938.79</v>
      </c>
      <c r="AF72" s="20"/>
      <c r="AG72" s="20"/>
      <c r="AH72" s="20">
        <v>6491.95</v>
      </c>
      <c r="AI72" s="20">
        <v>9221.39</v>
      </c>
      <c r="AJ72" s="20"/>
      <c r="AK72" s="18">
        <f t="shared" si="14"/>
        <v>0</v>
      </c>
      <c r="AL72" s="20">
        <v>6491.94</v>
      </c>
      <c r="AM72" s="20">
        <v>5403.22</v>
      </c>
      <c r="AN72" s="20"/>
      <c r="AO72" s="21">
        <f t="shared" si="15"/>
        <v>0</v>
      </c>
      <c r="AP72" s="20">
        <v>6491.94</v>
      </c>
      <c r="AQ72" s="20">
        <v>6142.35</v>
      </c>
      <c r="AR72" s="20"/>
      <c r="AS72" s="18">
        <f t="shared" si="24"/>
        <v>0</v>
      </c>
      <c r="AT72" s="20">
        <v>6491.94</v>
      </c>
      <c r="AU72" s="20">
        <v>5486.57</v>
      </c>
      <c r="AV72" s="20"/>
      <c r="AW72" s="18">
        <f t="shared" si="16"/>
        <v>0</v>
      </c>
      <c r="AX72" s="20">
        <v>6491.94</v>
      </c>
      <c r="AY72" s="20">
        <v>7233.38</v>
      </c>
      <c r="AZ72" s="27">
        <v>77.2</v>
      </c>
      <c r="BA72" s="18">
        <f t="shared" si="17"/>
        <v>65.42372881355932</v>
      </c>
      <c r="BB72" s="20">
        <f t="shared" si="25"/>
        <v>77762.73</v>
      </c>
      <c r="BC72" s="20">
        <f t="shared" si="26"/>
        <v>78071.99</v>
      </c>
      <c r="BD72" s="20">
        <f t="shared" si="27"/>
        <v>77.2</v>
      </c>
      <c r="BE72" s="20">
        <f t="shared" si="28"/>
        <v>65.42372881355932</v>
      </c>
      <c r="BF72" s="20">
        <f t="shared" si="29"/>
        <v>-109955.53</v>
      </c>
      <c r="BG72" s="20"/>
      <c r="BH72" s="20"/>
      <c r="BI72" s="20">
        <f t="shared" si="18"/>
        <v>-109955.53</v>
      </c>
      <c r="BJ72" s="20">
        <f t="shared" si="30"/>
        <v>-109878.33</v>
      </c>
      <c r="BK72" s="20">
        <f t="shared" si="31"/>
        <v>0</v>
      </c>
      <c r="BL72" s="20"/>
      <c r="BM72" s="20"/>
      <c r="BN72" s="20"/>
      <c r="BO72" s="20"/>
      <c r="BP72" s="20">
        <f t="shared" si="32"/>
        <v>-109955.53</v>
      </c>
      <c r="BQ72" s="17">
        <f t="shared" si="33"/>
        <v>-109955.53</v>
      </c>
      <c r="BR72" s="20">
        <f t="shared" si="34"/>
        <v>0</v>
      </c>
    </row>
    <row r="73" spans="1:70" s="10" customFormat="1" ht="18.75">
      <c r="A73" s="15">
        <v>62</v>
      </c>
      <c r="B73" s="16" t="s">
        <v>97</v>
      </c>
      <c r="C73" s="17">
        <v>303700.1</v>
      </c>
      <c r="D73" s="18">
        <f t="shared" si="23"/>
        <v>275288.70999999996</v>
      </c>
      <c r="E73" s="18">
        <v>28411.39</v>
      </c>
      <c r="F73" s="18">
        <v>16745.05</v>
      </c>
      <c r="G73" s="18">
        <v>15341.01</v>
      </c>
      <c r="H73" s="18"/>
      <c r="I73" s="18"/>
      <c r="J73" s="18">
        <v>17058.81</v>
      </c>
      <c r="K73" s="18">
        <v>15918.83</v>
      </c>
      <c r="L73" s="18"/>
      <c r="M73" s="17">
        <f t="shared" si="11"/>
        <v>0</v>
      </c>
      <c r="N73" s="19">
        <v>16810.09</v>
      </c>
      <c r="O73" s="18">
        <v>18562.44</v>
      </c>
      <c r="P73" s="18"/>
      <c r="Q73" s="18">
        <f t="shared" si="12"/>
        <v>0</v>
      </c>
      <c r="R73" s="18">
        <v>16810.09</v>
      </c>
      <c r="S73" s="18">
        <v>15407.09</v>
      </c>
      <c r="T73" s="18"/>
      <c r="U73" s="18">
        <f t="shared" si="13"/>
        <v>0</v>
      </c>
      <c r="V73" s="20">
        <v>17421.81</v>
      </c>
      <c r="W73" s="20">
        <v>15458.49</v>
      </c>
      <c r="X73" s="20"/>
      <c r="Y73" s="20"/>
      <c r="Z73" s="20">
        <v>16970.23</v>
      </c>
      <c r="AA73" s="20">
        <v>17595.28</v>
      </c>
      <c r="AB73" s="20"/>
      <c r="AC73" s="18"/>
      <c r="AD73" s="20">
        <v>17018.04</v>
      </c>
      <c r="AE73" s="20">
        <v>18816.92</v>
      </c>
      <c r="AF73" s="20"/>
      <c r="AG73" s="20"/>
      <c r="AH73" s="20">
        <v>16998.35</v>
      </c>
      <c r="AI73" s="20">
        <v>15799.78</v>
      </c>
      <c r="AJ73" s="20"/>
      <c r="AK73" s="18">
        <f t="shared" si="14"/>
        <v>0</v>
      </c>
      <c r="AL73" s="20">
        <v>17021.84</v>
      </c>
      <c r="AM73" s="20">
        <v>17654.43</v>
      </c>
      <c r="AN73" s="20"/>
      <c r="AO73" s="21">
        <f t="shared" si="15"/>
        <v>0</v>
      </c>
      <c r="AP73" s="20">
        <v>17021.83</v>
      </c>
      <c r="AQ73" s="20">
        <v>16594.77</v>
      </c>
      <c r="AR73" s="20">
        <f>370000+108799.4</f>
        <v>478799.4</v>
      </c>
      <c r="AS73" s="18">
        <f t="shared" si="24"/>
        <v>405762.20338983054</v>
      </c>
      <c r="AT73" s="20">
        <v>17021.82</v>
      </c>
      <c r="AU73" s="20">
        <v>17758.32</v>
      </c>
      <c r="AV73" s="20"/>
      <c r="AW73" s="18">
        <f t="shared" si="16"/>
        <v>0</v>
      </c>
      <c r="AX73" s="20">
        <v>17067.28</v>
      </c>
      <c r="AY73" s="20">
        <v>18598.19</v>
      </c>
      <c r="AZ73" s="20"/>
      <c r="BA73" s="18">
        <f t="shared" si="17"/>
        <v>0</v>
      </c>
      <c r="BB73" s="20">
        <f t="shared" si="25"/>
        <v>203965.24</v>
      </c>
      <c r="BC73" s="20">
        <f t="shared" si="26"/>
        <v>203505.55</v>
      </c>
      <c r="BD73" s="20">
        <f t="shared" si="27"/>
        <v>478799.4</v>
      </c>
      <c r="BE73" s="20">
        <f t="shared" si="28"/>
        <v>405762.20338983054</v>
      </c>
      <c r="BF73" s="20">
        <f t="shared" si="29"/>
        <v>28406.24999999994</v>
      </c>
      <c r="BG73" s="20">
        <v>12317.52</v>
      </c>
      <c r="BH73" s="20"/>
      <c r="BI73" s="20">
        <f t="shared" si="18"/>
        <v>40723.769999999946</v>
      </c>
      <c r="BJ73" s="20">
        <f t="shared" si="30"/>
        <v>478794.25999999995</v>
      </c>
      <c r="BK73" s="20">
        <f t="shared" si="31"/>
        <v>28411.39</v>
      </c>
      <c r="BL73" s="20"/>
      <c r="BM73" s="20"/>
      <c r="BN73" s="20"/>
      <c r="BO73" s="20"/>
      <c r="BP73" s="20">
        <f t="shared" si="32"/>
        <v>28406.24999999994</v>
      </c>
      <c r="BQ73" s="17">
        <f t="shared" si="33"/>
        <v>-5.1400000000721775</v>
      </c>
      <c r="BR73" s="20">
        <f t="shared" si="34"/>
        <v>28411.39</v>
      </c>
    </row>
    <row r="74" spans="1:70" s="10" customFormat="1" ht="18.75">
      <c r="A74" s="15">
        <v>63</v>
      </c>
      <c r="B74" s="16" t="s">
        <v>98</v>
      </c>
      <c r="C74" s="17">
        <v>147963.15</v>
      </c>
      <c r="D74" s="18">
        <f t="shared" si="23"/>
        <v>135840.62</v>
      </c>
      <c r="E74" s="18">
        <v>12122.53</v>
      </c>
      <c r="F74" s="18">
        <v>4458.18</v>
      </c>
      <c r="G74" s="18">
        <v>3852.93</v>
      </c>
      <c r="H74" s="18"/>
      <c r="I74" s="18"/>
      <c r="J74" s="18">
        <v>4458.19</v>
      </c>
      <c r="K74" s="18">
        <v>4583.68</v>
      </c>
      <c r="L74" s="18"/>
      <c r="M74" s="17">
        <f t="shared" si="11"/>
        <v>0</v>
      </c>
      <c r="N74" s="19">
        <v>4458.18</v>
      </c>
      <c r="O74" s="18">
        <v>4621.82</v>
      </c>
      <c r="P74" s="18"/>
      <c r="Q74" s="18">
        <f t="shared" si="12"/>
        <v>0</v>
      </c>
      <c r="R74" s="18">
        <v>4458.18</v>
      </c>
      <c r="S74" s="18">
        <v>4178</v>
      </c>
      <c r="T74" s="18"/>
      <c r="U74" s="18">
        <f t="shared" si="13"/>
        <v>0</v>
      </c>
      <c r="V74" s="20">
        <v>4458.18</v>
      </c>
      <c r="W74" s="20">
        <v>4647.16</v>
      </c>
      <c r="X74" s="20"/>
      <c r="Y74" s="20"/>
      <c r="Z74" s="20">
        <v>4458.18</v>
      </c>
      <c r="AA74" s="20">
        <v>4562.8</v>
      </c>
      <c r="AB74" s="20"/>
      <c r="AC74" s="18"/>
      <c r="AD74" s="20">
        <v>4434.32</v>
      </c>
      <c r="AE74" s="20">
        <v>3487.32</v>
      </c>
      <c r="AF74" s="20"/>
      <c r="AG74" s="20"/>
      <c r="AH74" s="20">
        <v>4458.18</v>
      </c>
      <c r="AI74" s="20">
        <v>4656.85</v>
      </c>
      <c r="AJ74" s="20"/>
      <c r="AK74" s="18">
        <f t="shared" si="14"/>
        <v>0</v>
      </c>
      <c r="AL74" s="20">
        <v>4458.18</v>
      </c>
      <c r="AM74" s="20">
        <v>4469.97</v>
      </c>
      <c r="AN74" s="20"/>
      <c r="AO74" s="21">
        <f t="shared" si="15"/>
        <v>0</v>
      </c>
      <c r="AP74" s="20">
        <v>4458.18</v>
      </c>
      <c r="AQ74" s="20">
        <v>4798.41</v>
      </c>
      <c r="AR74" s="20"/>
      <c r="AS74" s="18">
        <f t="shared" si="24"/>
        <v>0</v>
      </c>
      <c r="AT74" s="20">
        <v>4458.18</v>
      </c>
      <c r="AU74" s="20">
        <v>3849.31</v>
      </c>
      <c r="AV74" s="20"/>
      <c r="AW74" s="18">
        <f t="shared" si="16"/>
        <v>0</v>
      </c>
      <c r="AX74" s="20">
        <v>4458.18</v>
      </c>
      <c r="AY74" s="20">
        <v>5001.03</v>
      </c>
      <c r="AZ74" s="20"/>
      <c r="BA74" s="18">
        <f t="shared" si="17"/>
        <v>0</v>
      </c>
      <c r="BB74" s="20">
        <f t="shared" si="25"/>
        <v>53474.310000000005</v>
      </c>
      <c r="BC74" s="20">
        <f t="shared" si="26"/>
        <v>52709.28</v>
      </c>
      <c r="BD74" s="20">
        <f t="shared" si="27"/>
        <v>0</v>
      </c>
      <c r="BE74" s="20">
        <f t="shared" si="28"/>
        <v>0</v>
      </c>
      <c r="BF74" s="20">
        <f t="shared" si="29"/>
        <v>200672.43</v>
      </c>
      <c r="BG74" s="20"/>
      <c r="BH74" s="20"/>
      <c r="BI74" s="20">
        <f t="shared" si="18"/>
        <v>200672.43</v>
      </c>
      <c r="BJ74" s="20">
        <f t="shared" si="30"/>
        <v>188549.9</v>
      </c>
      <c r="BK74" s="20">
        <f t="shared" si="31"/>
        <v>12122.53</v>
      </c>
      <c r="BL74" s="20"/>
      <c r="BM74" s="20"/>
      <c r="BN74" s="20"/>
      <c r="BO74" s="20"/>
      <c r="BP74" s="20">
        <f t="shared" si="32"/>
        <v>200672.43</v>
      </c>
      <c r="BQ74" s="17">
        <f t="shared" si="33"/>
        <v>188549.9</v>
      </c>
      <c r="BR74" s="20">
        <f t="shared" si="34"/>
        <v>12122.53</v>
      </c>
    </row>
    <row r="75" spans="1:70" s="10" customFormat="1" ht="18.75">
      <c r="A75" s="15">
        <v>64</v>
      </c>
      <c r="B75" s="16" t="s">
        <v>99</v>
      </c>
      <c r="C75" s="17">
        <v>-36695.24</v>
      </c>
      <c r="D75" s="18">
        <f t="shared" si="23"/>
        <v>-36695.24</v>
      </c>
      <c r="E75" s="18"/>
      <c r="F75" s="18">
        <v>27466.14</v>
      </c>
      <c r="G75" s="18">
        <v>25164.74</v>
      </c>
      <c r="H75" s="18"/>
      <c r="I75" s="18"/>
      <c r="J75" s="18">
        <v>26764.66</v>
      </c>
      <c r="K75" s="18">
        <v>22496.23</v>
      </c>
      <c r="L75" s="18"/>
      <c r="M75" s="17">
        <f t="shared" si="11"/>
        <v>0</v>
      </c>
      <c r="N75" s="18">
        <v>27605.83</v>
      </c>
      <c r="O75" s="18">
        <v>31090.57</v>
      </c>
      <c r="P75" s="18"/>
      <c r="Q75" s="18">
        <f t="shared" si="12"/>
        <v>0</v>
      </c>
      <c r="R75" s="18">
        <v>27368.26</v>
      </c>
      <c r="S75" s="18">
        <v>26222.73</v>
      </c>
      <c r="T75" s="18"/>
      <c r="U75" s="18">
        <f t="shared" si="13"/>
        <v>0</v>
      </c>
      <c r="V75" s="20">
        <v>26927.97</v>
      </c>
      <c r="W75" s="20">
        <v>25001.24</v>
      </c>
      <c r="X75" s="20">
        <v>162000</v>
      </c>
      <c r="Y75" s="20">
        <f>X75/1.18</f>
        <v>137288.13559322036</v>
      </c>
      <c r="Z75" s="20">
        <v>25272.52</v>
      </c>
      <c r="AA75" s="20">
        <v>29542.64</v>
      </c>
      <c r="AB75" s="20"/>
      <c r="AC75" s="18"/>
      <c r="AD75" s="20">
        <v>26897.93</v>
      </c>
      <c r="AE75" s="20">
        <v>25840.01</v>
      </c>
      <c r="AF75" s="20"/>
      <c r="AG75" s="20"/>
      <c r="AH75" s="20">
        <v>26924.71</v>
      </c>
      <c r="AI75" s="20">
        <v>28596.04</v>
      </c>
      <c r="AJ75" s="20"/>
      <c r="AK75" s="18">
        <f t="shared" si="14"/>
        <v>0</v>
      </c>
      <c r="AL75" s="20">
        <v>26924.71</v>
      </c>
      <c r="AM75" s="20">
        <v>25659.77</v>
      </c>
      <c r="AN75" s="20"/>
      <c r="AO75" s="21">
        <f t="shared" si="15"/>
        <v>0</v>
      </c>
      <c r="AP75" s="20">
        <v>27334.91</v>
      </c>
      <c r="AQ75" s="20">
        <v>29669.33</v>
      </c>
      <c r="AR75" s="20">
        <v>12934.52</v>
      </c>
      <c r="AS75" s="18">
        <f t="shared" si="24"/>
        <v>10961.457627118645</v>
      </c>
      <c r="AT75" s="20">
        <v>26990.88</v>
      </c>
      <c r="AU75" s="20">
        <v>25393.23</v>
      </c>
      <c r="AV75" s="20"/>
      <c r="AW75" s="18">
        <f t="shared" si="16"/>
        <v>0</v>
      </c>
      <c r="AX75" s="20">
        <v>28444.58</v>
      </c>
      <c r="AY75" s="20">
        <v>31360.43</v>
      </c>
      <c r="AZ75" s="27">
        <v>10.99</v>
      </c>
      <c r="BA75" s="18">
        <f t="shared" si="17"/>
        <v>9.3135593220339</v>
      </c>
      <c r="BB75" s="20">
        <f t="shared" si="25"/>
        <v>324923.1</v>
      </c>
      <c r="BC75" s="20">
        <f t="shared" si="26"/>
        <v>326036.95999999996</v>
      </c>
      <c r="BD75" s="20">
        <f t="shared" si="27"/>
        <v>174945.51</v>
      </c>
      <c r="BE75" s="20">
        <f t="shared" si="28"/>
        <v>148258.90677966105</v>
      </c>
      <c r="BF75" s="20">
        <f t="shared" si="29"/>
        <v>114396.20999999996</v>
      </c>
      <c r="BG75" s="20">
        <v>24516.36</v>
      </c>
      <c r="BH75" s="20"/>
      <c r="BI75" s="20">
        <f t="shared" si="18"/>
        <v>138912.56999999995</v>
      </c>
      <c r="BJ75" s="20">
        <f t="shared" si="30"/>
        <v>289341.72</v>
      </c>
      <c r="BK75" s="20">
        <f t="shared" si="31"/>
        <v>0</v>
      </c>
      <c r="BL75" s="20"/>
      <c r="BM75" s="20"/>
      <c r="BN75" s="20"/>
      <c r="BO75" s="20"/>
      <c r="BP75" s="20">
        <f t="shared" si="32"/>
        <v>114396.20999999996</v>
      </c>
      <c r="BQ75" s="17">
        <f t="shared" si="33"/>
        <v>114396.20999999996</v>
      </c>
      <c r="BR75" s="20">
        <f t="shared" si="34"/>
        <v>0</v>
      </c>
    </row>
    <row r="76" spans="1:70" s="10" customFormat="1" ht="18.75">
      <c r="A76" s="15">
        <v>65</v>
      </c>
      <c r="B76" s="16" t="s">
        <v>100</v>
      </c>
      <c r="C76" s="17">
        <v>-7412.17</v>
      </c>
      <c r="D76" s="18">
        <f aca="true" t="shared" si="35" ref="D76:D107">C76-E76</f>
        <v>-7412.17</v>
      </c>
      <c r="E76" s="18"/>
      <c r="F76" s="18">
        <v>4474.75</v>
      </c>
      <c r="G76" s="18">
        <v>3737.64</v>
      </c>
      <c r="H76" s="18"/>
      <c r="I76" s="18"/>
      <c r="J76" s="18">
        <v>4474.73</v>
      </c>
      <c r="K76" s="18">
        <v>4143.02</v>
      </c>
      <c r="L76" s="18"/>
      <c r="M76" s="17">
        <f t="shared" si="11"/>
        <v>0</v>
      </c>
      <c r="N76" s="18">
        <v>4474.75</v>
      </c>
      <c r="O76" s="18">
        <v>5065.8</v>
      </c>
      <c r="P76" s="18"/>
      <c r="Q76" s="18">
        <f t="shared" si="12"/>
        <v>0</v>
      </c>
      <c r="R76" s="18">
        <v>5427.74</v>
      </c>
      <c r="S76" s="18">
        <v>5257.59</v>
      </c>
      <c r="T76" s="18"/>
      <c r="U76" s="18">
        <f t="shared" si="13"/>
        <v>0</v>
      </c>
      <c r="V76" s="20">
        <v>5881.58</v>
      </c>
      <c r="W76" s="20">
        <v>5639.99</v>
      </c>
      <c r="X76" s="20"/>
      <c r="Y76" s="20"/>
      <c r="Z76" s="20">
        <v>4614.23</v>
      </c>
      <c r="AA76" s="20">
        <v>5239.94</v>
      </c>
      <c r="AB76" s="20"/>
      <c r="AC76" s="18"/>
      <c r="AD76" s="20">
        <v>4896.76</v>
      </c>
      <c r="AE76" s="20">
        <v>4631.5</v>
      </c>
      <c r="AF76" s="20"/>
      <c r="AG76" s="20"/>
      <c r="AH76" s="20">
        <v>4632.59</v>
      </c>
      <c r="AI76" s="20">
        <v>4628.31</v>
      </c>
      <c r="AJ76" s="20"/>
      <c r="AK76" s="18">
        <f t="shared" si="14"/>
        <v>0</v>
      </c>
      <c r="AL76" s="20">
        <v>4632.59</v>
      </c>
      <c r="AM76" s="20">
        <v>4477.36</v>
      </c>
      <c r="AN76" s="20"/>
      <c r="AO76" s="21">
        <f t="shared" si="15"/>
        <v>0</v>
      </c>
      <c r="AP76" s="20">
        <v>4632.58</v>
      </c>
      <c r="AQ76" s="20">
        <v>4705.09</v>
      </c>
      <c r="AR76" s="20"/>
      <c r="AS76" s="18">
        <f aca="true" t="shared" si="36" ref="AS76:AS107">AR76/1.18</f>
        <v>0</v>
      </c>
      <c r="AT76" s="20">
        <v>4632.58</v>
      </c>
      <c r="AU76" s="20">
        <v>4661.05</v>
      </c>
      <c r="AV76" s="20">
        <v>35941.04</v>
      </c>
      <c r="AW76" s="18">
        <f>AV76/1.18-0.01</f>
        <v>30458.498474576274</v>
      </c>
      <c r="AX76" s="20">
        <v>4672.51</v>
      </c>
      <c r="AY76" s="20">
        <v>5066.86</v>
      </c>
      <c r="AZ76" s="20"/>
      <c r="BA76" s="18">
        <f t="shared" si="17"/>
        <v>0</v>
      </c>
      <c r="BB76" s="20">
        <f aca="true" t="shared" si="37" ref="BB76:BB107">AX76+AT76+AP76+AL76+AH76+AD76+Z76+V76+R76+N76+J76+F76</f>
        <v>57447.39</v>
      </c>
      <c r="BC76" s="20">
        <f aca="true" t="shared" si="38" ref="BC76:BC107">AY76+AU76+AQ76+AM76+AI76+AE76+AA76+W76+S76+O76+K76+G76</f>
        <v>57254.15000000001</v>
      </c>
      <c r="BD76" s="20">
        <f aca="true" t="shared" si="39" ref="BD76:BD107">AZ76+AV76+AR76+AN76+AJ76+AF76+AB76+X76+T76+P76+L76+H76</f>
        <v>35941.04</v>
      </c>
      <c r="BE76" s="20">
        <f aca="true" t="shared" si="40" ref="BE76:BE107">BA76+AW76+AS76+AO76+AK76+AG76+AC76+Y76+U76+Q76+M76+I76</f>
        <v>30458.498474576274</v>
      </c>
      <c r="BF76" s="20">
        <f aca="true" t="shared" si="41" ref="BF76:BF107">C76+BC76-BD76</f>
        <v>13900.94000000001</v>
      </c>
      <c r="BG76" s="20"/>
      <c r="BH76" s="20"/>
      <c r="BI76" s="20">
        <f t="shared" si="18"/>
        <v>13900.94000000001</v>
      </c>
      <c r="BJ76" s="20">
        <f aca="true" t="shared" si="42" ref="BJ76:BJ107">BC76+D76</f>
        <v>49841.98000000001</v>
      </c>
      <c r="BK76" s="20">
        <f aca="true" t="shared" si="43" ref="BK76:BK107">E76</f>
        <v>0</v>
      </c>
      <c r="BL76" s="20"/>
      <c r="BM76" s="20"/>
      <c r="BN76" s="20"/>
      <c r="BO76" s="20"/>
      <c r="BP76" s="20">
        <f aca="true" t="shared" si="44" ref="BP76:BP107">C76+BC76-BD76-BL76-BM76</f>
        <v>13900.94000000001</v>
      </c>
      <c r="BQ76" s="17">
        <f aca="true" t="shared" si="45" ref="BQ76:BQ107">D76+BC76-BD76-BL76</f>
        <v>13900.94000000001</v>
      </c>
      <c r="BR76" s="20">
        <f t="shared" si="34"/>
        <v>0</v>
      </c>
    </row>
    <row r="77" spans="1:70" s="10" customFormat="1" ht="18.75">
      <c r="A77" s="15">
        <v>66</v>
      </c>
      <c r="B77" s="16" t="s">
        <v>101</v>
      </c>
      <c r="C77" s="17">
        <v>98202.47</v>
      </c>
      <c r="D77" s="18">
        <f t="shared" si="35"/>
        <v>96577.43000000001</v>
      </c>
      <c r="E77" s="18">
        <v>1625.04</v>
      </c>
      <c r="F77" s="18">
        <v>4462.7</v>
      </c>
      <c r="G77" s="18">
        <v>3948.03</v>
      </c>
      <c r="H77" s="18"/>
      <c r="I77" s="18"/>
      <c r="J77" s="18">
        <v>4462.69</v>
      </c>
      <c r="K77" s="18">
        <v>3772.26</v>
      </c>
      <c r="L77" s="18"/>
      <c r="M77" s="17">
        <f aca="true" t="shared" si="46" ref="M77:M140">L77/1.18</f>
        <v>0</v>
      </c>
      <c r="N77" s="18">
        <v>4462.7</v>
      </c>
      <c r="O77" s="18">
        <v>5234.02</v>
      </c>
      <c r="P77" s="18"/>
      <c r="Q77" s="18">
        <f aca="true" t="shared" si="47" ref="Q77:Q139">P77/1.18</f>
        <v>0</v>
      </c>
      <c r="R77" s="18">
        <v>4462.7</v>
      </c>
      <c r="S77" s="18">
        <v>4434.87</v>
      </c>
      <c r="T77" s="18"/>
      <c r="U77" s="18">
        <f aca="true" t="shared" si="48" ref="U77:U140">T77/1.18</f>
        <v>0</v>
      </c>
      <c r="V77" s="20">
        <v>4462.7</v>
      </c>
      <c r="W77" s="20">
        <v>4457.32</v>
      </c>
      <c r="X77" s="20"/>
      <c r="Y77" s="20"/>
      <c r="Z77" s="20">
        <v>4462.69</v>
      </c>
      <c r="AA77" s="20">
        <v>4343.36</v>
      </c>
      <c r="AB77" s="20"/>
      <c r="AC77" s="18"/>
      <c r="AD77" s="20">
        <v>4462.7</v>
      </c>
      <c r="AE77" s="20">
        <v>4914.73</v>
      </c>
      <c r="AF77" s="20"/>
      <c r="AG77" s="20"/>
      <c r="AH77" s="20">
        <v>4462.7</v>
      </c>
      <c r="AI77" s="20">
        <v>4285.08</v>
      </c>
      <c r="AJ77" s="20"/>
      <c r="AK77" s="18">
        <f aca="true" t="shared" si="49" ref="AK77:AK140">AJ77/1.18</f>
        <v>0</v>
      </c>
      <c r="AL77" s="20">
        <v>4462.71</v>
      </c>
      <c r="AM77" s="20">
        <v>4347.03</v>
      </c>
      <c r="AN77" s="20"/>
      <c r="AO77" s="21">
        <f aca="true" t="shared" si="50" ref="AO77:AO140">AN77/1.18</f>
        <v>0</v>
      </c>
      <c r="AP77" s="20">
        <v>4462.71</v>
      </c>
      <c r="AQ77" s="20">
        <v>4028.39</v>
      </c>
      <c r="AR77" s="20"/>
      <c r="AS77" s="18">
        <f t="shared" si="36"/>
        <v>0</v>
      </c>
      <c r="AT77" s="20">
        <v>4462.69</v>
      </c>
      <c r="AU77" s="20">
        <v>4801.88</v>
      </c>
      <c r="AV77" s="20"/>
      <c r="AW77" s="18">
        <f aca="true" t="shared" si="51" ref="AW77:AW140">AV77/1.18</f>
        <v>0</v>
      </c>
      <c r="AX77" s="20">
        <v>4462.7</v>
      </c>
      <c r="AY77" s="20">
        <v>4952.29</v>
      </c>
      <c r="AZ77" s="20"/>
      <c r="BA77" s="18">
        <f aca="true" t="shared" si="52" ref="BA77:BA140">AZ77/1.18</f>
        <v>0</v>
      </c>
      <c r="BB77" s="20">
        <f t="shared" si="37"/>
        <v>53552.38999999999</v>
      </c>
      <c r="BC77" s="20">
        <f t="shared" si="38"/>
        <v>53519.26</v>
      </c>
      <c r="BD77" s="20">
        <f t="shared" si="39"/>
        <v>0</v>
      </c>
      <c r="BE77" s="20">
        <f t="shared" si="40"/>
        <v>0</v>
      </c>
      <c r="BF77" s="20">
        <f t="shared" si="41"/>
        <v>151721.73</v>
      </c>
      <c r="BG77" s="20"/>
      <c r="BH77" s="20"/>
      <c r="BI77" s="20">
        <f aca="true" t="shared" si="53" ref="BI77:BI140">BF77-BH77+BG77</f>
        <v>151721.73</v>
      </c>
      <c r="BJ77" s="20">
        <f t="shared" si="42"/>
        <v>150096.69</v>
      </c>
      <c r="BK77" s="20">
        <f t="shared" si="43"/>
        <v>1625.04</v>
      </c>
      <c r="BL77" s="20"/>
      <c r="BM77" s="20"/>
      <c r="BN77" s="20"/>
      <c r="BO77" s="20"/>
      <c r="BP77" s="20">
        <f t="shared" si="44"/>
        <v>151721.73</v>
      </c>
      <c r="BQ77" s="17">
        <f t="shared" si="45"/>
        <v>150096.69</v>
      </c>
      <c r="BR77" s="20">
        <f t="shared" si="34"/>
        <v>1625.04</v>
      </c>
    </row>
    <row r="78" spans="1:70" s="10" customFormat="1" ht="18.75">
      <c r="A78" s="15">
        <v>67</v>
      </c>
      <c r="B78" s="16" t="s">
        <v>102</v>
      </c>
      <c r="C78" s="17">
        <v>44817.74</v>
      </c>
      <c r="D78" s="18">
        <f t="shared" si="35"/>
        <v>44817.74</v>
      </c>
      <c r="E78" s="18"/>
      <c r="F78" s="18">
        <v>4541.48</v>
      </c>
      <c r="G78" s="18">
        <v>3681.35</v>
      </c>
      <c r="H78" s="18"/>
      <c r="I78" s="18"/>
      <c r="J78" s="18">
        <v>4541.48</v>
      </c>
      <c r="K78" s="18">
        <v>4057.07</v>
      </c>
      <c r="L78" s="18"/>
      <c r="M78" s="17">
        <f t="shared" si="46"/>
        <v>0</v>
      </c>
      <c r="N78" s="18">
        <v>4667.1</v>
      </c>
      <c r="O78" s="18">
        <v>4873.94</v>
      </c>
      <c r="P78" s="18"/>
      <c r="Q78" s="18">
        <f t="shared" si="47"/>
        <v>0</v>
      </c>
      <c r="R78" s="18">
        <v>4591.07</v>
      </c>
      <c r="S78" s="18">
        <v>4074.49</v>
      </c>
      <c r="T78" s="18"/>
      <c r="U78" s="18">
        <f t="shared" si="48"/>
        <v>0</v>
      </c>
      <c r="V78" s="20">
        <v>4591.07</v>
      </c>
      <c r="W78" s="20">
        <v>4767.38</v>
      </c>
      <c r="X78" s="20"/>
      <c r="Y78" s="20"/>
      <c r="Z78" s="20">
        <v>4591.08</v>
      </c>
      <c r="AA78" s="20">
        <v>5559.74</v>
      </c>
      <c r="AB78" s="20"/>
      <c r="AC78" s="18"/>
      <c r="AD78" s="20">
        <v>4591.07</v>
      </c>
      <c r="AE78" s="20">
        <v>4181.18</v>
      </c>
      <c r="AF78" s="20"/>
      <c r="AG78" s="20"/>
      <c r="AH78" s="20">
        <v>4591.07</v>
      </c>
      <c r="AI78" s="20">
        <v>4338.67</v>
      </c>
      <c r="AJ78" s="20"/>
      <c r="AK78" s="18">
        <f t="shared" si="49"/>
        <v>0</v>
      </c>
      <c r="AL78" s="20">
        <v>4591.07</v>
      </c>
      <c r="AM78" s="20">
        <v>4507.22</v>
      </c>
      <c r="AN78" s="20"/>
      <c r="AO78" s="21">
        <f t="shared" si="50"/>
        <v>0</v>
      </c>
      <c r="AP78" s="20">
        <v>4591.08</v>
      </c>
      <c r="AQ78" s="20">
        <v>4632.78</v>
      </c>
      <c r="AR78" s="20">
        <v>86707.51</v>
      </c>
      <c r="AS78" s="18">
        <f t="shared" si="36"/>
        <v>73480.94067796611</v>
      </c>
      <c r="AT78" s="20">
        <v>4591.07</v>
      </c>
      <c r="AU78" s="20">
        <v>4404.97</v>
      </c>
      <c r="AV78" s="20"/>
      <c r="AW78" s="18">
        <f t="shared" si="51"/>
        <v>0</v>
      </c>
      <c r="AX78" s="20">
        <v>4591.07</v>
      </c>
      <c r="AY78" s="20">
        <v>5842.82</v>
      </c>
      <c r="AZ78" s="20">
        <v>61387.55</v>
      </c>
      <c r="BA78" s="18">
        <f t="shared" si="52"/>
        <v>52023.347457627126</v>
      </c>
      <c r="BB78" s="20">
        <f t="shared" si="37"/>
        <v>55069.70999999999</v>
      </c>
      <c r="BC78" s="20">
        <f t="shared" si="38"/>
        <v>54921.60999999999</v>
      </c>
      <c r="BD78" s="20">
        <f t="shared" si="39"/>
        <v>148095.06</v>
      </c>
      <c r="BE78" s="20">
        <f t="shared" si="40"/>
        <v>125504.28813559323</v>
      </c>
      <c r="BF78" s="20">
        <f t="shared" si="41"/>
        <v>-48355.71000000001</v>
      </c>
      <c r="BG78" s="20"/>
      <c r="BH78" s="20"/>
      <c r="BI78" s="20">
        <f t="shared" si="53"/>
        <v>-48355.71000000001</v>
      </c>
      <c r="BJ78" s="20">
        <f t="shared" si="42"/>
        <v>99739.34999999999</v>
      </c>
      <c r="BK78" s="20">
        <f t="shared" si="43"/>
        <v>0</v>
      </c>
      <c r="BL78" s="20"/>
      <c r="BM78" s="20"/>
      <c r="BN78" s="20"/>
      <c r="BO78" s="20"/>
      <c r="BP78" s="20">
        <f t="shared" si="44"/>
        <v>-48355.71000000001</v>
      </c>
      <c r="BQ78" s="17">
        <f t="shared" si="45"/>
        <v>-48355.71000000001</v>
      </c>
      <c r="BR78" s="20">
        <f t="shared" si="34"/>
        <v>0</v>
      </c>
    </row>
    <row r="79" spans="1:70" s="10" customFormat="1" ht="18.75">
      <c r="A79" s="15">
        <v>68</v>
      </c>
      <c r="B79" s="16" t="s">
        <v>103</v>
      </c>
      <c r="C79" s="17">
        <v>167855.04</v>
      </c>
      <c r="D79" s="18">
        <f t="shared" si="35"/>
        <v>162636.57</v>
      </c>
      <c r="E79" s="18">
        <v>5218.47</v>
      </c>
      <c r="F79" s="18">
        <v>4719.21</v>
      </c>
      <c r="G79" s="18">
        <v>4156.88</v>
      </c>
      <c r="H79" s="18"/>
      <c r="I79" s="18"/>
      <c r="J79" s="18">
        <v>4719.22</v>
      </c>
      <c r="K79" s="18">
        <v>4672.86</v>
      </c>
      <c r="L79" s="18"/>
      <c r="M79" s="17">
        <f t="shared" si="46"/>
        <v>0</v>
      </c>
      <c r="N79" s="18">
        <v>4719.21</v>
      </c>
      <c r="O79" s="18">
        <v>5051.92</v>
      </c>
      <c r="P79" s="18"/>
      <c r="Q79" s="18">
        <f t="shared" si="47"/>
        <v>0</v>
      </c>
      <c r="R79" s="18">
        <v>4719.19</v>
      </c>
      <c r="S79" s="18">
        <v>5184.16</v>
      </c>
      <c r="T79" s="18"/>
      <c r="U79" s="18">
        <f t="shared" si="48"/>
        <v>0</v>
      </c>
      <c r="V79" s="20">
        <v>4719.22</v>
      </c>
      <c r="W79" s="20">
        <v>4236.22</v>
      </c>
      <c r="X79" s="20"/>
      <c r="Y79" s="20"/>
      <c r="Z79" s="20">
        <v>4719.21</v>
      </c>
      <c r="AA79" s="20">
        <v>4636.16</v>
      </c>
      <c r="AB79" s="20"/>
      <c r="AC79" s="18"/>
      <c r="AD79" s="20">
        <v>4719.21</v>
      </c>
      <c r="AE79" s="20">
        <v>4831.67</v>
      </c>
      <c r="AF79" s="20">
        <v>114988</v>
      </c>
      <c r="AG79" s="20">
        <f>AF79/1.18</f>
        <v>97447.45762711865</v>
      </c>
      <c r="AH79" s="20">
        <v>4719.21</v>
      </c>
      <c r="AI79" s="20">
        <v>4236.41</v>
      </c>
      <c r="AJ79" s="20">
        <v>6390.22</v>
      </c>
      <c r="AK79" s="18">
        <f t="shared" si="49"/>
        <v>5415.440677966102</v>
      </c>
      <c r="AL79" s="20">
        <v>4719.21</v>
      </c>
      <c r="AM79" s="20">
        <v>4598.05</v>
      </c>
      <c r="AN79" s="20"/>
      <c r="AO79" s="21">
        <f t="shared" si="50"/>
        <v>0</v>
      </c>
      <c r="AP79" s="20">
        <v>4719.21</v>
      </c>
      <c r="AQ79" s="20">
        <v>4411.45</v>
      </c>
      <c r="AR79" s="20"/>
      <c r="AS79" s="18">
        <f t="shared" si="36"/>
        <v>0</v>
      </c>
      <c r="AT79" s="20">
        <v>4719.21</v>
      </c>
      <c r="AU79" s="20">
        <v>4542.57</v>
      </c>
      <c r="AV79" s="20">
        <v>24000</v>
      </c>
      <c r="AW79" s="18">
        <f>AV79</f>
        <v>24000</v>
      </c>
      <c r="AX79" s="20">
        <v>4719.21</v>
      </c>
      <c r="AY79" s="20">
        <v>6026.59</v>
      </c>
      <c r="AZ79" s="20"/>
      <c r="BA79" s="18">
        <f t="shared" si="52"/>
        <v>0</v>
      </c>
      <c r="BB79" s="20">
        <f t="shared" si="37"/>
        <v>56630.520000000004</v>
      </c>
      <c r="BC79" s="20">
        <f t="shared" si="38"/>
        <v>56584.939999999995</v>
      </c>
      <c r="BD79" s="20">
        <f t="shared" si="39"/>
        <v>145378.22</v>
      </c>
      <c r="BE79" s="20">
        <f t="shared" si="40"/>
        <v>126862.89830508476</v>
      </c>
      <c r="BF79" s="20">
        <f t="shared" si="41"/>
        <v>79061.76000000001</v>
      </c>
      <c r="BG79" s="20"/>
      <c r="BH79" s="20"/>
      <c r="BI79" s="20">
        <f t="shared" si="53"/>
        <v>79061.76000000001</v>
      </c>
      <c r="BJ79" s="20">
        <f t="shared" si="42"/>
        <v>219221.51</v>
      </c>
      <c r="BK79" s="20">
        <f t="shared" si="43"/>
        <v>5218.47</v>
      </c>
      <c r="BL79" s="20"/>
      <c r="BM79" s="20"/>
      <c r="BN79" s="20"/>
      <c r="BO79" s="20"/>
      <c r="BP79" s="20">
        <f t="shared" si="44"/>
        <v>79061.76000000001</v>
      </c>
      <c r="BQ79" s="17">
        <f t="shared" si="45"/>
        <v>73843.29000000001</v>
      </c>
      <c r="BR79" s="20">
        <f t="shared" si="34"/>
        <v>5218.47</v>
      </c>
    </row>
    <row r="80" spans="1:70" s="10" customFormat="1" ht="18.75">
      <c r="A80" s="15">
        <v>69</v>
      </c>
      <c r="B80" s="16" t="s">
        <v>104</v>
      </c>
      <c r="C80" s="17">
        <v>78147.08</v>
      </c>
      <c r="D80" s="18">
        <f t="shared" si="35"/>
        <v>78147.08</v>
      </c>
      <c r="E80" s="18"/>
      <c r="F80" s="18">
        <v>8440.69</v>
      </c>
      <c r="G80" s="18">
        <v>7668.51</v>
      </c>
      <c r="H80" s="18"/>
      <c r="I80" s="18"/>
      <c r="J80" s="18">
        <v>8506.89</v>
      </c>
      <c r="K80" s="18">
        <v>8110.05</v>
      </c>
      <c r="L80" s="18"/>
      <c r="M80" s="17">
        <f t="shared" si="46"/>
        <v>0</v>
      </c>
      <c r="N80" s="18">
        <v>8506.89</v>
      </c>
      <c r="O80" s="18">
        <v>9645.03</v>
      </c>
      <c r="P80" s="18"/>
      <c r="Q80" s="18">
        <f t="shared" si="47"/>
        <v>0</v>
      </c>
      <c r="R80" s="18">
        <v>8506.89</v>
      </c>
      <c r="S80" s="18">
        <v>7688.37</v>
      </c>
      <c r="T80" s="18"/>
      <c r="U80" s="18">
        <f t="shared" si="48"/>
        <v>0</v>
      </c>
      <c r="V80" s="20">
        <v>8506.88</v>
      </c>
      <c r="W80" s="20">
        <v>9381.57</v>
      </c>
      <c r="X80" s="20"/>
      <c r="Y80" s="20"/>
      <c r="Z80" s="20">
        <v>8506.87</v>
      </c>
      <c r="AA80" s="20">
        <v>9163.16</v>
      </c>
      <c r="AB80" s="20"/>
      <c r="AC80" s="18"/>
      <c r="AD80" s="20">
        <v>8506.88</v>
      </c>
      <c r="AE80" s="20">
        <v>8684.1</v>
      </c>
      <c r="AF80" s="20"/>
      <c r="AG80" s="20"/>
      <c r="AH80" s="20">
        <v>8506.88</v>
      </c>
      <c r="AI80" s="20">
        <v>9077.72</v>
      </c>
      <c r="AJ80" s="33">
        <v>139599.24</v>
      </c>
      <c r="AK80" s="36">
        <v>139599.24</v>
      </c>
      <c r="AL80" s="20">
        <v>8506.89</v>
      </c>
      <c r="AM80" s="20">
        <v>7781.8</v>
      </c>
      <c r="AN80" s="20"/>
      <c r="AO80" s="21">
        <f t="shared" si="50"/>
        <v>0</v>
      </c>
      <c r="AP80" s="20">
        <v>8506.89</v>
      </c>
      <c r="AQ80" s="20">
        <v>8141.37</v>
      </c>
      <c r="AR80" s="20"/>
      <c r="AS80" s="18">
        <f t="shared" si="36"/>
        <v>0</v>
      </c>
      <c r="AT80" s="20">
        <v>8506.89</v>
      </c>
      <c r="AU80" s="20">
        <v>7995.1</v>
      </c>
      <c r="AV80" s="20"/>
      <c r="AW80" s="18">
        <f t="shared" si="51"/>
        <v>0</v>
      </c>
      <c r="AX80" s="20">
        <v>8506.87</v>
      </c>
      <c r="AY80" s="20">
        <v>9542.21</v>
      </c>
      <c r="AZ80" s="20"/>
      <c r="BA80" s="18">
        <f t="shared" si="52"/>
        <v>0</v>
      </c>
      <c r="BB80" s="20">
        <f t="shared" si="37"/>
        <v>102016.41</v>
      </c>
      <c r="BC80" s="20">
        <f t="shared" si="38"/>
        <v>102878.98999999999</v>
      </c>
      <c r="BD80" s="20">
        <f t="shared" si="39"/>
        <v>139599.24</v>
      </c>
      <c r="BE80" s="20">
        <f t="shared" si="40"/>
        <v>139599.24</v>
      </c>
      <c r="BF80" s="20">
        <f t="shared" si="41"/>
        <v>41426.830000000016</v>
      </c>
      <c r="BG80" s="20"/>
      <c r="BH80" s="20"/>
      <c r="BI80" s="20">
        <f t="shared" si="53"/>
        <v>41426.830000000016</v>
      </c>
      <c r="BJ80" s="20">
        <f t="shared" si="42"/>
        <v>181026.07</v>
      </c>
      <c r="BK80" s="20">
        <f t="shared" si="43"/>
        <v>0</v>
      </c>
      <c r="BL80" s="20"/>
      <c r="BM80" s="20"/>
      <c r="BN80" s="20"/>
      <c r="BO80" s="20"/>
      <c r="BP80" s="20">
        <f t="shared" si="44"/>
        <v>41426.830000000016</v>
      </c>
      <c r="BQ80" s="17">
        <f t="shared" si="45"/>
        <v>41426.830000000016</v>
      </c>
      <c r="BR80" s="20">
        <f t="shared" si="34"/>
        <v>0</v>
      </c>
    </row>
    <row r="81" spans="1:70" s="10" customFormat="1" ht="18.75">
      <c r="A81" s="15">
        <v>70</v>
      </c>
      <c r="B81" s="16" t="s">
        <v>105</v>
      </c>
      <c r="C81" s="17">
        <v>110002.85</v>
      </c>
      <c r="D81" s="18">
        <f t="shared" si="35"/>
        <v>107323.49</v>
      </c>
      <c r="E81" s="18">
        <v>2679.36</v>
      </c>
      <c r="F81" s="18">
        <v>4599.88</v>
      </c>
      <c r="G81" s="18">
        <v>3921.51</v>
      </c>
      <c r="H81" s="18"/>
      <c r="I81" s="18"/>
      <c r="J81" s="18">
        <v>6088.31</v>
      </c>
      <c r="K81" s="18">
        <v>5456.54</v>
      </c>
      <c r="L81" s="18"/>
      <c r="M81" s="17">
        <f t="shared" si="46"/>
        <v>0</v>
      </c>
      <c r="N81" s="18">
        <v>4599.88</v>
      </c>
      <c r="O81" s="18">
        <v>5576.06</v>
      </c>
      <c r="P81" s="18"/>
      <c r="Q81" s="18">
        <f t="shared" si="47"/>
        <v>0</v>
      </c>
      <c r="R81" s="18">
        <v>4599.88</v>
      </c>
      <c r="S81" s="18">
        <v>3862.61</v>
      </c>
      <c r="T81" s="18"/>
      <c r="U81" s="18">
        <f t="shared" si="48"/>
        <v>0</v>
      </c>
      <c r="V81" s="20">
        <v>4599.87</v>
      </c>
      <c r="W81" s="20">
        <v>5112.62</v>
      </c>
      <c r="X81" s="20"/>
      <c r="Y81" s="20"/>
      <c r="Z81" s="20">
        <v>4599.88</v>
      </c>
      <c r="AA81" s="20">
        <v>4244.58</v>
      </c>
      <c r="AB81" s="20"/>
      <c r="AC81" s="18"/>
      <c r="AD81" s="20">
        <v>4599.88</v>
      </c>
      <c r="AE81" s="20">
        <v>4425.62</v>
      </c>
      <c r="AF81" s="20"/>
      <c r="AG81" s="20"/>
      <c r="AH81" s="20">
        <v>4599.88</v>
      </c>
      <c r="AI81" s="20">
        <v>5303.47</v>
      </c>
      <c r="AJ81" s="20"/>
      <c r="AK81" s="18">
        <f t="shared" si="49"/>
        <v>0</v>
      </c>
      <c r="AL81" s="20">
        <v>4599.88</v>
      </c>
      <c r="AM81" s="20">
        <v>3879.68</v>
      </c>
      <c r="AN81" s="20"/>
      <c r="AO81" s="21">
        <f t="shared" si="50"/>
        <v>0</v>
      </c>
      <c r="AP81" s="20">
        <v>4599.88</v>
      </c>
      <c r="AQ81" s="20">
        <v>5497.3</v>
      </c>
      <c r="AR81" s="20"/>
      <c r="AS81" s="18">
        <f t="shared" si="36"/>
        <v>0</v>
      </c>
      <c r="AT81" s="20">
        <v>4599.88</v>
      </c>
      <c r="AU81" s="20">
        <v>4450.23</v>
      </c>
      <c r="AV81" s="20"/>
      <c r="AW81" s="18">
        <f t="shared" si="51"/>
        <v>0</v>
      </c>
      <c r="AX81" s="20">
        <v>4599.88</v>
      </c>
      <c r="AY81" s="20">
        <v>5060.26</v>
      </c>
      <c r="AZ81" s="20">
        <f>40351.54+158552.2</f>
        <v>198903.74000000002</v>
      </c>
      <c r="BA81" s="18">
        <f t="shared" si="52"/>
        <v>168562.49152542374</v>
      </c>
      <c r="BB81" s="20">
        <f t="shared" si="37"/>
        <v>56686.979999999996</v>
      </c>
      <c r="BC81" s="20">
        <f t="shared" si="38"/>
        <v>56790.48</v>
      </c>
      <c r="BD81" s="20">
        <f t="shared" si="39"/>
        <v>198903.74000000002</v>
      </c>
      <c r="BE81" s="20">
        <f t="shared" si="40"/>
        <v>168562.49152542374</v>
      </c>
      <c r="BF81" s="20">
        <f t="shared" si="41"/>
        <v>-32110.410000000003</v>
      </c>
      <c r="BG81" s="20"/>
      <c r="BH81" s="20"/>
      <c r="BI81" s="20">
        <f t="shared" si="53"/>
        <v>-32110.410000000003</v>
      </c>
      <c r="BJ81" s="20">
        <f t="shared" si="42"/>
        <v>164113.97</v>
      </c>
      <c r="BK81" s="20">
        <f t="shared" si="43"/>
        <v>2679.36</v>
      </c>
      <c r="BL81" s="20"/>
      <c r="BM81" s="20"/>
      <c r="BN81" s="20"/>
      <c r="BO81" s="20"/>
      <c r="BP81" s="20">
        <f t="shared" si="44"/>
        <v>-32110.410000000003</v>
      </c>
      <c r="BQ81" s="17">
        <f t="shared" si="45"/>
        <v>-34789.77000000002</v>
      </c>
      <c r="BR81" s="20">
        <f t="shared" si="34"/>
        <v>2679.36</v>
      </c>
    </row>
    <row r="82" spans="1:70" s="10" customFormat="1" ht="18.75">
      <c r="A82" s="15">
        <v>71</v>
      </c>
      <c r="B82" s="16" t="s">
        <v>106</v>
      </c>
      <c r="C82" s="17">
        <v>1075649.19</v>
      </c>
      <c r="D82" s="18">
        <f t="shared" si="35"/>
        <v>853193.1699999999</v>
      </c>
      <c r="E82" s="18">
        <v>222456.02</v>
      </c>
      <c r="F82" s="18">
        <v>20043.25</v>
      </c>
      <c r="G82" s="18">
        <v>18140.33</v>
      </c>
      <c r="H82" s="18"/>
      <c r="I82" s="18"/>
      <c r="J82" s="18">
        <v>20472.97</v>
      </c>
      <c r="K82" s="18">
        <v>17840.93</v>
      </c>
      <c r="L82" s="18"/>
      <c r="M82" s="17">
        <f t="shared" si="46"/>
        <v>0</v>
      </c>
      <c r="N82" s="18">
        <v>20117.34</v>
      </c>
      <c r="O82" s="18">
        <v>22714.21</v>
      </c>
      <c r="P82" s="18"/>
      <c r="Q82" s="18">
        <f t="shared" si="47"/>
        <v>0</v>
      </c>
      <c r="R82" s="18">
        <v>20117.37</v>
      </c>
      <c r="S82" s="18">
        <v>17942.54</v>
      </c>
      <c r="T82" s="18"/>
      <c r="U82" s="18">
        <f t="shared" si="48"/>
        <v>0</v>
      </c>
      <c r="V82" s="20">
        <v>20117.34</v>
      </c>
      <c r="W82" s="20">
        <v>20914.93</v>
      </c>
      <c r="X82" s="20"/>
      <c r="Y82" s="20"/>
      <c r="Z82" s="20">
        <v>20691.36</v>
      </c>
      <c r="AA82" s="20">
        <v>19438.3</v>
      </c>
      <c r="AB82" s="20"/>
      <c r="AC82" s="18"/>
      <c r="AD82" s="20">
        <v>20197.81</v>
      </c>
      <c r="AE82" s="20">
        <v>22884.68</v>
      </c>
      <c r="AF82" s="20"/>
      <c r="AG82" s="20"/>
      <c r="AH82" s="20">
        <v>20227.25</v>
      </c>
      <c r="AI82" s="20">
        <v>19418.23</v>
      </c>
      <c r="AJ82" s="20"/>
      <c r="AK82" s="18">
        <f t="shared" si="49"/>
        <v>0</v>
      </c>
      <c r="AL82" s="20">
        <v>20227.25</v>
      </c>
      <c r="AM82" s="20">
        <v>20439.8</v>
      </c>
      <c r="AN82" s="20"/>
      <c r="AO82" s="21">
        <f t="shared" si="50"/>
        <v>0</v>
      </c>
      <c r="AP82" s="20">
        <v>20227.25</v>
      </c>
      <c r="AQ82" s="20">
        <v>22556.63</v>
      </c>
      <c r="AR82" s="20"/>
      <c r="AS82" s="18">
        <f t="shared" si="36"/>
        <v>0</v>
      </c>
      <c r="AT82" s="20">
        <v>20291.18</v>
      </c>
      <c r="AU82" s="20">
        <v>18597.47</v>
      </c>
      <c r="AV82" s="20"/>
      <c r="AW82" s="18">
        <f t="shared" si="51"/>
        <v>0</v>
      </c>
      <c r="AX82" s="20">
        <v>20291.18</v>
      </c>
      <c r="AY82" s="20">
        <v>24485.51</v>
      </c>
      <c r="AZ82" s="20"/>
      <c r="BA82" s="18">
        <f t="shared" si="52"/>
        <v>0</v>
      </c>
      <c r="BB82" s="20">
        <f t="shared" si="37"/>
        <v>243021.55</v>
      </c>
      <c r="BC82" s="20">
        <f t="shared" si="38"/>
        <v>245373.56</v>
      </c>
      <c r="BD82" s="20">
        <f t="shared" si="39"/>
        <v>0</v>
      </c>
      <c r="BE82" s="20">
        <f t="shared" si="40"/>
        <v>0</v>
      </c>
      <c r="BF82" s="20">
        <f t="shared" si="41"/>
        <v>1321022.75</v>
      </c>
      <c r="BG82" s="20">
        <v>25082.4</v>
      </c>
      <c r="BH82" s="20"/>
      <c r="BI82" s="20">
        <f t="shared" si="53"/>
        <v>1346105.15</v>
      </c>
      <c r="BJ82" s="20">
        <f t="shared" si="42"/>
        <v>1098566.73</v>
      </c>
      <c r="BK82" s="20">
        <f t="shared" si="43"/>
        <v>222456.02</v>
      </c>
      <c r="BL82" s="20"/>
      <c r="BM82" s="20"/>
      <c r="BN82" s="20"/>
      <c r="BO82" s="20"/>
      <c r="BP82" s="20">
        <f t="shared" si="44"/>
        <v>1321022.75</v>
      </c>
      <c r="BQ82" s="17">
        <f t="shared" si="45"/>
        <v>1098566.73</v>
      </c>
      <c r="BR82" s="20">
        <f t="shared" si="34"/>
        <v>222456.02</v>
      </c>
    </row>
    <row r="83" spans="1:70" s="10" customFormat="1" ht="18.75">
      <c r="A83" s="15">
        <v>72</v>
      </c>
      <c r="B83" s="16" t="s">
        <v>107</v>
      </c>
      <c r="C83" s="17">
        <v>431864.2</v>
      </c>
      <c r="D83" s="18">
        <f t="shared" si="35"/>
        <v>298227.45</v>
      </c>
      <c r="E83" s="18">
        <v>133636.75</v>
      </c>
      <c r="F83" s="18">
        <v>8418.64</v>
      </c>
      <c r="G83" s="18">
        <v>7530.74</v>
      </c>
      <c r="H83" s="18"/>
      <c r="I83" s="18"/>
      <c r="J83" s="18">
        <v>8633.21</v>
      </c>
      <c r="K83" s="18">
        <v>7884.41</v>
      </c>
      <c r="L83" s="18"/>
      <c r="M83" s="17">
        <f t="shared" si="46"/>
        <v>0</v>
      </c>
      <c r="N83" s="18">
        <v>8522.47</v>
      </c>
      <c r="O83" s="18">
        <v>10043.55</v>
      </c>
      <c r="P83" s="18"/>
      <c r="Q83" s="18">
        <f t="shared" si="47"/>
        <v>0</v>
      </c>
      <c r="R83" s="18">
        <v>8555.81</v>
      </c>
      <c r="S83" s="18">
        <v>7510.8</v>
      </c>
      <c r="T83" s="18"/>
      <c r="U83" s="18">
        <f t="shared" si="48"/>
        <v>0</v>
      </c>
      <c r="V83" s="20">
        <v>8678.91</v>
      </c>
      <c r="W83" s="20">
        <v>8083.37</v>
      </c>
      <c r="X83" s="20"/>
      <c r="Y83" s="20"/>
      <c r="Z83" s="20">
        <v>9884.21</v>
      </c>
      <c r="AA83" s="20">
        <v>9270.76</v>
      </c>
      <c r="AB83" s="20"/>
      <c r="AC83" s="18"/>
      <c r="AD83" s="20">
        <v>8789.93</v>
      </c>
      <c r="AE83" s="20">
        <v>8126.11</v>
      </c>
      <c r="AF83" s="20"/>
      <c r="AG83" s="20"/>
      <c r="AH83" s="20">
        <v>8789.94</v>
      </c>
      <c r="AI83" s="20">
        <v>9211.49</v>
      </c>
      <c r="AJ83" s="20"/>
      <c r="AK83" s="18">
        <f t="shared" si="49"/>
        <v>0</v>
      </c>
      <c r="AL83" s="20">
        <v>8789.91</v>
      </c>
      <c r="AM83" s="20">
        <v>8988.06</v>
      </c>
      <c r="AN83" s="20"/>
      <c r="AO83" s="21">
        <f t="shared" si="50"/>
        <v>0</v>
      </c>
      <c r="AP83" s="20">
        <v>8789.95</v>
      </c>
      <c r="AQ83" s="20">
        <v>10120.63</v>
      </c>
      <c r="AR83" s="20"/>
      <c r="AS83" s="18">
        <f t="shared" si="36"/>
        <v>0</v>
      </c>
      <c r="AT83" s="20">
        <v>8789.95</v>
      </c>
      <c r="AU83" s="20">
        <v>8935.87</v>
      </c>
      <c r="AV83" s="20"/>
      <c r="AW83" s="18">
        <f t="shared" si="51"/>
        <v>0</v>
      </c>
      <c r="AX83" s="20">
        <v>8789.93</v>
      </c>
      <c r="AY83" s="20">
        <v>9035.71</v>
      </c>
      <c r="AZ83" s="20"/>
      <c r="BA83" s="18">
        <f t="shared" si="52"/>
        <v>0</v>
      </c>
      <c r="BB83" s="20">
        <f t="shared" si="37"/>
        <v>105432.86</v>
      </c>
      <c r="BC83" s="20">
        <f t="shared" si="38"/>
        <v>104741.50000000001</v>
      </c>
      <c r="BD83" s="20">
        <f t="shared" si="39"/>
        <v>0</v>
      </c>
      <c r="BE83" s="20">
        <f t="shared" si="40"/>
        <v>0</v>
      </c>
      <c r="BF83" s="20">
        <f t="shared" si="41"/>
        <v>536605.7000000001</v>
      </c>
      <c r="BG83" s="20">
        <v>16312.32</v>
      </c>
      <c r="BH83" s="20"/>
      <c r="BI83" s="20">
        <f t="shared" si="53"/>
        <v>552918.02</v>
      </c>
      <c r="BJ83" s="20">
        <f t="shared" si="42"/>
        <v>402968.95</v>
      </c>
      <c r="BK83" s="20">
        <f t="shared" si="43"/>
        <v>133636.75</v>
      </c>
      <c r="BL83" s="20"/>
      <c r="BM83" s="20"/>
      <c r="BN83" s="20"/>
      <c r="BO83" s="20"/>
      <c r="BP83" s="20">
        <f t="shared" si="44"/>
        <v>536605.7000000001</v>
      </c>
      <c r="BQ83" s="17">
        <f t="shared" si="45"/>
        <v>402968.95</v>
      </c>
      <c r="BR83" s="20">
        <f t="shared" si="34"/>
        <v>133636.75</v>
      </c>
    </row>
    <row r="84" spans="1:70" s="10" customFormat="1" ht="18.75">
      <c r="A84" s="15">
        <v>73</v>
      </c>
      <c r="B84" s="16" t="s">
        <v>108</v>
      </c>
      <c r="C84" s="17">
        <v>608039.84</v>
      </c>
      <c r="D84" s="18">
        <f t="shared" si="35"/>
        <v>486660.24</v>
      </c>
      <c r="E84" s="18">
        <v>121379.6</v>
      </c>
      <c r="F84" s="18">
        <v>12874.26</v>
      </c>
      <c r="G84" s="18">
        <v>11231.52</v>
      </c>
      <c r="H84" s="18"/>
      <c r="I84" s="18"/>
      <c r="J84" s="18">
        <v>12874.26</v>
      </c>
      <c r="K84" s="18">
        <v>12093.73</v>
      </c>
      <c r="L84" s="18"/>
      <c r="M84" s="17">
        <f t="shared" si="46"/>
        <v>0</v>
      </c>
      <c r="N84" s="18">
        <v>12874.25</v>
      </c>
      <c r="O84" s="18">
        <v>14766.85</v>
      </c>
      <c r="P84" s="18"/>
      <c r="Q84" s="18">
        <f t="shared" si="47"/>
        <v>0</v>
      </c>
      <c r="R84" s="18">
        <v>12934.85</v>
      </c>
      <c r="S84" s="18">
        <v>11252.05</v>
      </c>
      <c r="T84" s="18"/>
      <c r="U84" s="18">
        <f t="shared" si="48"/>
        <v>0</v>
      </c>
      <c r="V84" s="20">
        <v>12934.85</v>
      </c>
      <c r="W84" s="20">
        <v>12548.87</v>
      </c>
      <c r="X84" s="20"/>
      <c r="Y84" s="20"/>
      <c r="Z84" s="20">
        <v>12931.82</v>
      </c>
      <c r="AA84" s="20">
        <v>13582.58</v>
      </c>
      <c r="AB84" s="20"/>
      <c r="AC84" s="18"/>
      <c r="AD84" s="20">
        <v>12932.45</v>
      </c>
      <c r="AE84" s="20">
        <v>13527.79</v>
      </c>
      <c r="AF84" s="20"/>
      <c r="AG84" s="20"/>
      <c r="AH84" s="20">
        <v>12932.42</v>
      </c>
      <c r="AI84" s="20">
        <v>12548.11</v>
      </c>
      <c r="AJ84" s="20"/>
      <c r="AK84" s="18">
        <f t="shared" si="49"/>
        <v>0</v>
      </c>
      <c r="AL84" s="20">
        <v>12932.43</v>
      </c>
      <c r="AM84" s="20">
        <v>13301.84</v>
      </c>
      <c r="AN84" s="20">
        <v>5794</v>
      </c>
      <c r="AO84" s="21">
        <f t="shared" si="50"/>
        <v>4910.169491525424</v>
      </c>
      <c r="AP84" s="20">
        <v>12995.65</v>
      </c>
      <c r="AQ84" s="20">
        <v>13157.59</v>
      </c>
      <c r="AR84" s="20"/>
      <c r="AS84" s="18">
        <f t="shared" si="36"/>
        <v>0</v>
      </c>
      <c r="AT84" s="20">
        <v>13085.66</v>
      </c>
      <c r="AU84" s="20">
        <v>12043.78</v>
      </c>
      <c r="AV84" s="20"/>
      <c r="AW84" s="18">
        <f t="shared" si="51"/>
        <v>0</v>
      </c>
      <c r="AX84" s="20">
        <v>13075.92</v>
      </c>
      <c r="AY84" s="20">
        <v>14915.9</v>
      </c>
      <c r="AZ84" s="20">
        <v>485918.64</v>
      </c>
      <c r="BA84" s="18">
        <f t="shared" si="52"/>
        <v>411795.4576271187</v>
      </c>
      <c r="BB84" s="20">
        <f t="shared" si="37"/>
        <v>155378.82000000004</v>
      </c>
      <c r="BC84" s="20">
        <f t="shared" si="38"/>
        <v>154970.61000000002</v>
      </c>
      <c r="BD84" s="20">
        <f t="shared" si="39"/>
        <v>491712.64</v>
      </c>
      <c r="BE84" s="20">
        <f t="shared" si="40"/>
        <v>416705.62711864413</v>
      </c>
      <c r="BF84" s="20">
        <f t="shared" si="41"/>
        <v>271297.80999999994</v>
      </c>
      <c r="BG84" s="20">
        <v>10950.48</v>
      </c>
      <c r="BH84" s="20"/>
      <c r="BI84" s="20">
        <f t="shared" si="53"/>
        <v>282248.2899999999</v>
      </c>
      <c r="BJ84" s="20">
        <f t="shared" si="42"/>
        <v>641630.85</v>
      </c>
      <c r="BK84" s="20">
        <f t="shared" si="43"/>
        <v>121379.6</v>
      </c>
      <c r="BL84" s="20"/>
      <c r="BM84" s="20"/>
      <c r="BN84" s="20"/>
      <c r="BO84" s="20"/>
      <c r="BP84" s="20">
        <f t="shared" si="44"/>
        <v>271297.80999999994</v>
      </c>
      <c r="BQ84" s="17">
        <f t="shared" si="45"/>
        <v>149918.20999999996</v>
      </c>
      <c r="BR84" s="20">
        <f t="shared" si="34"/>
        <v>121379.6</v>
      </c>
    </row>
    <row r="85" spans="1:70" s="10" customFormat="1" ht="18.75">
      <c r="A85" s="15">
        <v>74</v>
      </c>
      <c r="B85" s="16" t="s">
        <v>109</v>
      </c>
      <c r="C85" s="17">
        <v>693253.92</v>
      </c>
      <c r="D85" s="18">
        <f t="shared" si="35"/>
        <v>576941.27</v>
      </c>
      <c r="E85" s="18">
        <v>116312.65</v>
      </c>
      <c r="F85" s="18">
        <v>13414.05</v>
      </c>
      <c r="G85" s="18">
        <v>9578.33</v>
      </c>
      <c r="H85" s="18"/>
      <c r="I85" s="18"/>
      <c r="J85" s="18">
        <v>13414.03</v>
      </c>
      <c r="K85" s="18">
        <v>14205.42</v>
      </c>
      <c r="L85" s="18"/>
      <c r="M85" s="17">
        <f t="shared" si="46"/>
        <v>0</v>
      </c>
      <c r="N85" s="18">
        <v>13414.08</v>
      </c>
      <c r="O85" s="18">
        <v>13992.33</v>
      </c>
      <c r="P85" s="18"/>
      <c r="Q85" s="18">
        <f t="shared" si="47"/>
        <v>0</v>
      </c>
      <c r="R85" s="18">
        <v>13414.04</v>
      </c>
      <c r="S85" s="18">
        <v>12046.39</v>
      </c>
      <c r="T85" s="18"/>
      <c r="U85" s="18">
        <f t="shared" si="48"/>
        <v>0</v>
      </c>
      <c r="V85" s="20">
        <v>13414.03</v>
      </c>
      <c r="W85" s="20">
        <v>11198.38</v>
      </c>
      <c r="X85" s="20"/>
      <c r="Y85" s="20"/>
      <c r="Z85" s="20">
        <v>13372.21</v>
      </c>
      <c r="AA85" s="20">
        <v>11964.78</v>
      </c>
      <c r="AB85" s="20"/>
      <c r="AC85" s="18"/>
      <c r="AD85" s="20">
        <v>13371.57</v>
      </c>
      <c r="AE85" s="20">
        <v>12558.22</v>
      </c>
      <c r="AF85" s="20"/>
      <c r="AG85" s="20"/>
      <c r="AH85" s="20">
        <v>13414.04</v>
      </c>
      <c r="AI85" s="20">
        <v>15770.71</v>
      </c>
      <c r="AJ85" s="20"/>
      <c r="AK85" s="18">
        <f t="shared" si="49"/>
        <v>0</v>
      </c>
      <c r="AL85" s="20">
        <v>13414.04</v>
      </c>
      <c r="AM85" s="20">
        <v>14200.71</v>
      </c>
      <c r="AN85" s="20"/>
      <c r="AO85" s="21">
        <f t="shared" si="50"/>
        <v>0</v>
      </c>
      <c r="AP85" s="20">
        <v>13414.04</v>
      </c>
      <c r="AQ85" s="20">
        <v>12810.87</v>
      </c>
      <c r="AR85" s="20"/>
      <c r="AS85" s="18">
        <f t="shared" si="36"/>
        <v>0</v>
      </c>
      <c r="AT85" s="20">
        <v>13414.03</v>
      </c>
      <c r="AU85" s="20">
        <v>12533.05</v>
      </c>
      <c r="AV85" s="20"/>
      <c r="AW85" s="18">
        <f t="shared" si="51"/>
        <v>0</v>
      </c>
      <c r="AX85" s="20">
        <v>13414.05</v>
      </c>
      <c r="AY85" s="20">
        <v>16085.31</v>
      </c>
      <c r="AZ85" s="20"/>
      <c r="BA85" s="18">
        <f t="shared" si="52"/>
        <v>0</v>
      </c>
      <c r="BB85" s="20">
        <f t="shared" si="37"/>
        <v>160884.21</v>
      </c>
      <c r="BC85" s="20">
        <f t="shared" si="38"/>
        <v>156944.5</v>
      </c>
      <c r="BD85" s="20">
        <f t="shared" si="39"/>
        <v>0</v>
      </c>
      <c r="BE85" s="20">
        <f t="shared" si="40"/>
        <v>0</v>
      </c>
      <c r="BF85" s="20">
        <f t="shared" si="41"/>
        <v>850198.42</v>
      </c>
      <c r="BG85" s="20"/>
      <c r="BH85" s="20"/>
      <c r="BI85" s="20">
        <f t="shared" si="53"/>
        <v>850198.42</v>
      </c>
      <c r="BJ85" s="20">
        <f t="shared" si="42"/>
        <v>733885.77</v>
      </c>
      <c r="BK85" s="20">
        <f t="shared" si="43"/>
        <v>116312.65</v>
      </c>
      <c r="BL85" s="20"/>
      <c r="BM85" s="20"/>
      <c r="BN85" s="20"/>
      <c r="BO85" s="20"/>
      <c r="BP85" s="20">
        <f t="shared" si="44"/>
        <v>850198.42</v>
      </c>
      <c r="BQ85" s="17">
        <f t="shared" si="45"/>
        <v>733885.77</v>
      </c>
      <c r="BR85" s="20">
        <f t="shared" si="34"/>
        <v>116312.65</v>
      </c>
    </row>
    <row r="86" spans="1:70" s="10" customFormat="1" ht="18.75">
      <c r="A86" s="15">
        <v>75</v>
      </c>
      <c r="B86" s="16" t="s">
        <v>110</v>
      </c>
      <c r="C86" s="17">
        <v>441430.29</v>
      </c>
      <c r="D86" s="18">
        <f t="shared" si="35"/>
        <v>325413.24</v>
      </c>
      <c r="E86" s="18">
        <v>116017.05</v>
      </c>
      <c r="F86" s="18">
        <v>9610.61</v>
      </c>
      <c r="G86" s="18">
        <v>7422.68</v>
      </c>
      <c r="H86" s="18"/>
      <c r="I86" s="18"/>
      <c r="J86" s="18">
        <v>9658.39</v>
      </c>
      <c r="K86" s="18">
        <v>9555.6</v>
      </c>
      <c r="L86" s="18"/>
      <c r="M86" s="17">
        <f t="shared" si="46"/>
        <v>0</v>
      </c>
      <c r="N86" s="19">
        <v>9658.4</v>
      </c>
      <c r="O86" s="18">
        <v>10267.93</v>
      </c>
      <c r="P86" s="18"/>
      <c r="Q86" s="18">
        <f t="shared" si="47"/>
        <v>0</v>
      </c>
      <c r="R86" s="18">
        <v>9658.4</v>
      </c>
      <c r="S86" s="18">
        <v>7611.37</v>
      </c>
      <c r="T86" s="18"/>
      <c r="U86" s="18">
        <f t="shared" si="48"/>
        <v>0</v>
      </c>
      <c r="V86" s="20">
        <v>9658.41</v>
      </c>
      <c r="W86" s="20">
        <v>9189.77</v>
      </c>
      <c r="X86" s="20"/>
      <c r="Y86" s="20"/>
      <c r="Z86" s="20">
        <v>9712.94</v>
      </c>
      <c r="AA86" s="20">
        <v>9475.06</v>
      </c>
      <c r="AB86" s="20"/>
      <c r="AC86" s="18"/>
      <c r="AD86" s="20">
        <v>9455.72</v>
      </c>
      <c r="AE86" s="20">
        <v>7358.6</v>
      </c>
      <c r="AF86" s="20"/>
      <c r="AG86" s="20"/>
      <c r="AH86" s="20">
        <v>9712.93</v>
      </c>
      <c r="AI86" s="20">
        <v>9695.83</v>
      </c>
      <c r="AJ86" s="20"/>
      <c r="AK86" s="18">
        <f t="shared" si="49"/>
        <v>0</v>
      </c>
      <c r="AL86" s="20">
        <v>9712.94</v>
      </c>
      <c r="AM86" s="20">
        <v>10329.46</v>
      </c>
      <c r="AN86" s="20"/>
      <c r="AO86" s="21">
        <f t="shared" si="50"/>
        <v>0</v>
      </c>
      <c r="AP86" s="20">
        <v>9712.92</v>
      </c>
      <c r="AQ86" s="20">
        <v>9873.04</v>
      </c>
      <c r="AR86" s="20"/>
      <c r="AS86" s="18">
        <f t="shared" si="36"/>
        <v>0</v>
      </c>
      <c r="AT86" s="20">
        <v>9806.89</v>
      </c>
      <c r="AU86" s="20">
        <v>9615.98</v>
      </c>
      <c r="AV86" s="20"/>
      <c r="AW86" s="18">
        <f t="shared" si="51"/>
        <v>0</v>
      </c>
      <c r="AX86" s="20">
        <v>9824.24</v>
      </c>
      <c r="AY86" s="20">
        <v>10124.39</v>
      </c>
      <c r="AZ86" s="20"/>
      <c r="BA86" s="18">
        <f t="shared" si="52"/>
        <v>0</v>
      </c>
      <c r="BB86" s="20">
        <f t="shared" si="37"/>
        <v>116182.79</v>
      </c>
      <c r="BC86" s="20">
        <f t="shared" si="38"/>
        <v>110519.70999999999</v>
      </c>
      <c r="BD86" s="20">
        <f t="shared" si="39"/>
        <v>0</v>
      </c>
      <c r="BE86" s="20">
        <f t="shared" si="40"/>
        <v>0</v>
      </c>
      <c r="BF86" s="20">
        <f t="shared" si="41"/>
        <v>551950</v>
      </c>
      <c r="BG86" s="20"/>
      <c r="BH86" s="20"/>
      <c r="BI86" s="20">
        <f t="shared" si="53"/>
        <v>551950</v>
      </c>
      <c r="BJ86" s="20">
        <f t="shared" si="42"/>
        <v>435932.94999999995</v>
      </c>
      <c r="BK86" s="20">
        <f t="shared" si="43"/>
        <v>116017.05</v>
      </c>
      <c r="BL86" s="20"/>
      <c r="BM86" s="20"/>
      <c r="BN86" s="20"/>
      <c r="BO86" s="20"/>
      <c r="BP86" s="20">
        <f t="shared" si="44"/>
        <v>551950</v>
      </c>
      <c r="BQ86" s="17">
        <f t="shared" si="45"/>
        <v>435932.94999999995</v>
      </c>
      <c r="BR86" s="20">
        <f t="shared" si="34"/>
        <v>116017.05</v>
      </c>
    </row>
    <row r="87" spans="1:70" s="10" customFormat="1" ht="18.75">
      <c r="A87" s="15">
        <v>76</v>
      </c>
      <c r="B87" s="16" t="s">
        <v>111</v>
      </c>
      <c r="C87" s="17">
        <v>590550.84</v>
      </c>
      <c r="D87" s="18">
        <f t="shared" si="35"/>
        <v>490277.32999999996</v>
      </c>
      <c r="E87" s="18">
        <v>100273.51</v>
      </c>
      <c r="F87" s="18">
        <v>10798.88</v>
      </c>
      <c r="G87" s="18">
        <v>9294.71</v>
      </c>
      <c r="H87" s="18"/>
      <c r="I87" s="18"/>
      <c r="J87" s="18">
        <v>10717.7</v>
      </c>
      <c r="K87" s="18">
        <v>10340.94</v>
      </c>
      <c r="L87" s="18"/>
      <c r="M87" s="17">
        <f t="shared" si="46"/>
        <v>0</v>
      </c>
      <c r="N87" s="19">
        <v>10717.71</v>
      </c>
      <c r="O87" s="18">
        <v>11391.95</v>
      </c>
      <c r="P87" s="18"/>
      <c r="Q87" s="18">
        <f t="shared" si="47"/>
        <v>0</v>
      </c>
      <c r="R87" s="18">
        <v>10717.72</v>
      </c>
      <c r="S87" s="18">
        <v>9778.83</v>
      </c>
      <c r="T87" s="18"/>
      <c r="U87" s="18">
        <f t="shared" si="48"/>
        <v>0</v>
      </c>
      <c r="V87" s="20">
        <v>10717.71</v>
      </c>
      <c r="W87" s="20">
        <v>11198.76</v>
      </c>
      <c r="X87" s="20"/>
      <c r="Y87" s="20"/>
      <c r="Z87" s="20">
        <v>10717.71</v>
      </c>
      <c r="AA87" s="20">
        <v>10898.76</v>
      </c>
      <c r="AB87" s="20"/>
      <c r="AC87" s="18"/>
      <c r="AD87" s="20">
        <v>10676.28</v>
      </c>
      <c r="AE87" s="20">
        <v>9660.83</v>
      </c>
      <c r="AF87" s="20"/>
      <c r="AG87" s="20"/>
      <c r="AH87" s="20">
        <v>10717.71</v>
      </c>
      <c r="AI87" s="20">
        <v>10792.02</v>
      </c>
      <c r="AJ87" s="20"/>
      <c r="AK87" s="18">
        <f t="shared" si="49"/>
        <v>0</v>
      </c>
      <c r="AL87" s="20">
        <v>10717.7</v>
      </c>
      <c r="AM87" s="20">
        <v>11343.08</v>
      </c>
      <c r="AN87" s="20">
        <v>339200</v>
      </c>
      <c r="AO87" s="21">
        <f t="shared" si="50"/>
        <v>287457.6271186441</v>
      </c>
      <c r="AP87" s="20">
        <v>10717.71</v>
      </c>
      <c r="AQ87" s="20">
        <v>10283.84</v>
      </c>
      <c r="AR87" s="20"/>
      <c r="AS87" s="18">
        <f t="shared" si="36"/>
        <v>0</v>
      </c>
      <c r="AT87" s="20">
        <v>10717.7</v>
      </c>
      <c r="AU87" s="20">
        <v>10906.28</v>
      </c>
      <c r="AV87" s="20">
        <v>87500</v>
      </c>
      <c r="AW87" s="18">
        <f t="shared" si="51"/>
        <v>74152.54237288136</v>
      </c>
      <c r="AX87" s="20">
        <v>10717.71</v>
      </c>
      <c r="AY87" s="20">
        <v>12514.82</v>
      </c>
      <c r="AZ87" s="27">
        <f>11+223693.4</f>
        <v>223704.4</v>
      </c>
      <c r="BA87" s="18">
        <f t="shared" si="52"/>
        <v>189580</v>
      </c>
      <c r="BB87" s="20">
        <f t="shared" si="37"/>
        <v>128652.23999999998</v>
      </c>
      <c r="BC87" s="20">
        <f t="shared" si="38"/>
        <v>128404.82</v>
      </c>
      <c r="BD87" s="20">
        <f t="shared" si="39"/>
        <v>650404.4</v>
      </c>
      <c r="BE87" s="20">
        <f t="shared" si="40"/>
        <v>551190.1694915255</v>
      </c>
      <c r="BF87" s="20">
        <f t="shared" si="41"/>
        <v>68551.2599999999</v>
      </c>
      <c r="BG87" s="20"/>
      <c r="BH87" s="20"/>
      <c r="BI87" s="20">
        <f t="shared" si="53"/>
        <v>68551.2599999999</v>
      </c>
      <c r="BJ87" s="20">
        <f t="shared" si="42"/>
        <v>618682.1499999999</v>
      </c>
      <c r="BK87" s="20">
        <f t="shared" si="43"/>
        <v>100273.51</v>
      </c>
      <c r="BL87" s="20"/>
      <c r="BM87" s="20"/>
      <c r="BN87" s="20"/>
      <c r="BO87" s="20"/>
      <c r="BP87" s="20">
        <f t="shared" si="44"/>
        <v>68551.2599999999</v>
      </c>
      <c r="BQ87" s="17">
        <f t="shared" si="45"/>
        <v>-31722.250000000116</v>
      </c>
      <c r="BR87" s="20">
        <f t="shared" si="34"/>
        <v>100273.51</v>
      </c>
    </row>
    <row r="88" spans="1:70" s="10" customFormat="1" ht="18.75">
      <c r="A88" s="15">
        <v>77</v>
      </c>
      <c r="B88" s="16" t="s">
        <v>112</v>
      </c>
      <c r="C88" s="17">
        <v>-594185.6</v>
      </c>
      <c r="D88" s="18">
        <f t="shared" si="35"/>
        <v>-594185.6</v>
      </c>
      <c r="E88" s="18"/>
      <c r="F88" s="18">
        <v>9611.6</v>
      </c>
      <c r="G88" s="18">
        <v>8216.5</v>
      </c>
      <c r="H88" s="18"/>
      <c r="I88" s="18"/>
      <c r="J88" s="18">
        <v>9611.61</v>
      </c>
      <c r="K88" s="18">
        <v>9164.18</v>
      </c>
      <c r="L88" s="18"/>
      <c r="M88" s="17">
        <f t="shared" si="46"/>
        <v>0</v>
      </c>
      <c r="N88" s="18">
        <v>9611.6</v>
      </c>
      <c r="O88" s="18">
        <v>10458.82</v>
      </c>
      <c r="P88" s="18"/>
      <c r="Q88" s="18">
        <f t="shared" si="47"/>
        <v>0</v>
      </c>
      <c r="R88" s="18">
        <v>9611.61</v>
      </c>
      <c r="S88" s="18">
        <v>8932.25</v>
      </c>
      <c r="T88" s="18"/>
      <c r="U88" s="18">
        <f t="shared" si="48"/>
        <v>0</v>
      </c>
      <c r="V88" s="20">
        <v>9611.61</v>
      </c>
      <c r="W88" s="20">
        <v>11273.4</v>
      </c>
      <c r="X88" s="20"/>
      <c r="Y88" s="20"/>
      <c r="Z88" s="20">
        <v>9611.6</v>
      </c>
      <c r="AA88" s="20">
        <v>9016.76</v>
      </c>
      <c r="AB88" s="20"/>
      <c r="AC88" s="18"/>
      <c r="AD88" s="20">
        <v>9611.61</v>
      </c>
      <c r="AE88" s="20">
        <v>8397.39</v>
      </c>
      <c r="AF88" s="20"/>
      <c r="AG88" s="20"/>
      <c r="AH88" s="20">
        <v>9611.62</v>
      </c>
      <c r="AI88" s="20">
        <v>10559.35</v>
      </c>
      <c r="AJ88" s="20"/>
      <c r="AK88" s="18">
        <f t="shared" si="49"/>
        <v>0</v>
      </c>
      <c r="AL88" s="20">
        <v>9657.43</v>
      </c>
      <c r="AM88" s="20">
        <v>8751.93</v>
      </c>
      <c r="AN88" s="20">
        <v>3583.11</v>
      </c>
      <c r="AO88" s="21">
        <f t="shared" si="50"/>
        <v>3036.533898305085</v>
      </c>
      <c r="AP88" s="20">
        <v>9657.45</v>
      </c>
      <c r="AQ88" s="20">
        <v>10220.87</v>
      </c>
      <c r="AR88" s="20"/>
      <c r="AS88" s="18">
        <f t="shared" si="36"/>
        <v>0</v>
      </c>
      <c r="AT88" s="20">
        <v>9716.35</v>
      </c>
      <c r="AU88" s="20">
        <v>9249.2</v>
      </c>
      <c r="AV88" s="23">
        <f>173212.32-171607.01</f>
        <v>1605.3099999999977</v>
      </c>
      <c r="AW88" s="18">
        <f t="shared" si="51"/>
        <v>1360.4322033898286</v>
      </c>
      <c r="AX88" s="20">
        <v>9810.18</v>
      </c>
      <c r="AY88" s="20">
        <v>10127.75</v>
      </c>
      <c r="AZ88" s="27">
        <v>11</v>
      </c>
      <c r="BA88" s="18">
        <f t="shared" si="52"/>
        <v>9.322033898305085</v>
      </c>
      <c r="BB88" s="20">
        <f t="shared" si="37"/>
        <v>115734.27000000002</v>
      </c>
      <c r="BC88" s="20">
        <f t="shared" si="38"/>
        <v>114368.4</v>
      </c>
      <c r="BD88" s="20">
        <f t="shared" si="39"/>
        <v>5199.419999999998</v>
      </c>
      <c r="BE88" s="20">
        <f t="shared" si="40"/>
        <v>4406.288135593219</v>
      </c>
      <c r="BF88" s="20">
        <f t="shared" si="41"/>
        <v>-485016.61999999994</v>
      </c>
      <c r="BG88" s="20"/>
      <c r="BH88" s="20"/>
      <c r="BI88" s="20">
        <f t="shared" si="53"/>
        <v>-485016.61999999994</v>
      </c>
      <c r="BJ88" s="20">
        <f t="shared" si="42"/>
        <v>-479817.19999999995</v>
      </c>
      <c r="BK88" s="20">
        <f t="shared" si="43"/>
        <v>0</v>
      </c>
      <c r="BL88" s="20"/>
      <c r="BM88" s="20"/>
      <c r="BN88" s="20"/>
      <c r="BO88" s="20"/>
      <c r="BP88" s="20">
        <f t="shared" si="44"/>
        <v>-485016.61999999994</v>
      </c>
      <c r="BQ88" s="17">
        <f t="shared" si="45"/>
        <v>-485016.61999999994</v>
      </c>
      <c r="BR88" s="20">
        <f t="shared" si="34"/>
        <v>0</v>
      </c>
    </row>
    <row r="89" spans="1:70" s="10" customFormat="1" ht="18.75">
      <c r="A89" s="15">
        <v>78</v>
      </c>
      <c r="B89" s="16" t="s">
        <v>113</v>
      </c>
      <c r="C89" s="17">
        <v>77934.56</v>
      </c>
      <c r="D89" s="18">
        <f t="shared" si="35"/>
        <v>77934.56</v>
      </c>
      <c r="E89" s="18"/>
      <c r="F89" s="18">
        <v>11133.39</v>
      </c>
      <c r="G89" s="18">
        <v>8769.71</v>
      </c>
      <c r="H89" s="18"/>
      <c r="I89" s="18"/>
      <c r="J89" s="18">
        <v>11133.37</v>
      </c>
      <c r="K89" s="18">
        <v>9989.79</v>
      </c>
      <c r="L89" s="18"/>
      <c r="M89" s="17">
        <f t="shared" si="46"/>
        <v>0</v>
      </c>
      <c r="N89" s="19">
        <v>11133.38</v>
      </c>
      <c r="O89" s="18">
        <v>11346.31</v>
      </c>
      <c r="P89" s="18"/>
      <c r="Q89" s="18">
        <f t="shared" si="47"/>
        <v>0</v>
      </c>
      <c r="R89" s="18">
        <v>11133.38</v>
      </c>
      <c r="S89" s="18">
        <v>9449.03</v>
      </c>
      <c r="T89" s="18"/>
      <c r="U89" s="18">
        <f t="shared" si="48"/>
        <v>0</v>
      </c>
      <c r="V89" s="20">
        <v>11133.4</v>
      </c>
      <c r="W89" s="20">
        <v>12154.76</v>
      </c>
      <c r="X89" s="20"/>
      <c r="Y89" s="20"/>
      <c r="Z89" s="20">
        <v>14289.99</v>
      </c>
      <c r="AA89" s="20">
        <v>11588.61</v>
      </c>
      <c r="AB89" s="20"/>
      <c r="AC89" s="18"/>
      <c r="AD89" s="20">
        <v>11235.14</v>
      </c>
      <c r="AE89" s="20">
        <v>9960.78</v>
      </c>
      <c r="AF89" s="20"/>
      <c r="AG89" s="20"/>
      <c r="AH89" s="20">
        <v>11240.27</v>
      </c>
      <c r="AI89" s="20">
        <v>13415.6</v>
      </c>
      <c r="AJ89" s="20">
        <v>215600</v>
      </c>
      <c r="AK89" s="18">
        <f t="shared" si="49"/>
        <v>182711.86440677967</v>
      </c>
      <c r="AL89" s="20">
        <v>11208.07</v>
      </c>
      <c r="AM89" s="20">
        <v>11876.55</v>
      </c>
      <c r="AN89" s="20"/>
      <c r="AO89" s="21">
        <f t="shared" si="50"/>
        <v>0</v>
      </c>
      <c r="AP89" s="20">
        <v>11211.15</v>
      </c>
      <c r="AQ89" s="20">
        <v>10691.32</v>
      </c>
      <c r="AR89" s="20"/>
      <c r="AS89" s="18">
        <f t="shared" si="36"/>
        <v>0</v>
      </c>
      <c r="AT89" s="20">
        <v>11302.95</v>
      </c>
      <c r="AU89" s="20">
        <v>10089.94</v>
      </c>
      <c r="AV89" s="20"/>
      <c r="AW89" s="18">
        <f t="shared" si="51"/>
        <v>0</v>
      </c>
      <c r="AX89" s="20">
        <v>11241.78</v>
      </c>
      <c r="AY89" s="20">
        <v>11311.97</v>
      </c>
      <c r="AZ89" s="20"/>
      <c r="BA89" s="18">
        <f t="shared" si="52"/>
        <v>0</v>
      </c>
      <c r="BB89" s="20">
        <f t="shared" si="37"/>
        <v>137396.27000000002</v>
      </c>
      <c r="BC89" s="20">
        <f t="shared" si="38"/>
        <v>130644.37</v>
      </c>
      <c r="BD89" s="20">
        <f t="shared" si="39"/>
        <v>215600</v>
      </c>
      <c r="BE89" s="20">
        <f t="shared" si="40"/>
        <v>182711.86440677967</v>
      </c>
      <c r="BF89" s="20">
        <f t="shared" si="41"/>
        <v>-7021.070000000007</v>
      </c>
      <c r="BG89" s="20">
        <v>7688.88</v>
      </c>
      <c r="BH89" s="20"/>
      <c r="BI89" s="20">
        <f t="shared" si="53"/>
        <v>667.8099999999931</v>
      </c>
      <c r="BJ89" s="20">
        <f t="shared" si="42"/>
        <v>208578.93</v>
      </c>
      <c r="BK89" s="20">
        <f t="shared" si="43"/>
        <v>0</v>
      </c>
      <c r="BL89" s="20"/>
      <c r="BM89" s="20"/>
      <c r="BN89" s="20"/>
      <c r="BO89" s="20"/>
      <c r="BP89" s="20">
        <f t="shared" si="44"/>
        <v>-7021.070000000007</v>
      </c>
      <c r="BQ89" s="17">
        <f t="shared" si="45"/>
        <v>-7021.070000000007</v>
      </c>
      <c r="BR89" s="20">
        <f t="shared" si="34"/>
        <v>0</v>
      </c>
    </row>
    <row r="90" spans="1:70" s="10" customFormat="1" ht="18.75">
      <c r="A90" s="15">
        <v>79</v>
      </c>
      <c r="B90" s="16" t="s">
        <v>114</v>
      </c>
      <c r="C90" s="17">
        <v>-857278.98</v>
      </c>
      <c r="D90" s="18">
        <f t="shared" si="35"/>
        <v>-857278.98</v>
      </c>
      <c r="E90" s="18"/>
      <c r="F90" s="18">
        <v>8936.14</v>
      </c>
      <c r="G90" s="18">
        <v>6931.12</v>
      </c>
      <c r="H90" s="18"/>
      <c r="I90" s="18"/>
      <c r="J90" s="18">
        <v>8936.16</v>
      </c>
      <c r="K90" s="18">
        <v>9000.79</v>
      </c>
      <c r="L90" s="18"/>
      <c r="M90" s="17">
        <f t="shared" si="46"/>
        <v>0</v>
      </c>
      <c r="N90" s="18">
        <v>8936.14</v>
      </c>
      <c r="O90" s="18">
        <v>9732.97</v>
      </c>
      <c r="P90" s="18"/>
      <c r="Q90" s="18">
        <f t="shared" si="47"/>
        <v>0</v>
      </c>
      <c r="R90" s="18">
        <v>8936.15</v>
      </c>
      <c r="S90" s="18">
        <v>6926.04</v>
      </c>
      <c r="T90" s="18">
        <v>12418.25</v>
      </c>
      <c r="U90" s="18">
        <f t="shared" si="48"/>
        <v>10523.940677966102</v>
      </c>
      <c r="V90" s="20">
        <v>8936.15</v>
      </c>
      <c r="W90" s="20">
        <v>9749.19</v>
      </c>
      <c r="X90" s="20"/>
      <c r="Y90" s="20"/>
      <c r="Z90" s="20">
        <v>11843.71</v>
      </c>
      <c r="AA90" s="20">
        <v>8418.81</v>
      </c>
      <c r="AB90" s="20"/>
      <c r="AC90" s="18"/>
      <c r="AD90" s="20">
        <v>9046.78</v>
      </c>
      <c r="AE90" s="20">
        <v>9341.92</v>
      </c>
      <c r="AF90" s="20">
        <v>5066.58</v>
      </c>
      <c r="AG90" s="20">
        <f>AF90/1.18</f>
        <v>4293.71186440678</v>
      </c>
      <c r="AH90" s="20">
        <v>9046.8</v>
      </c>
      <c r="AI90" s="20">
        <v>8953.01</v>
      </c>
      <c r="AJ90" s="20"/>
      <c r="AK90" s="18">
        <f t="shared" si="49"/>
        <v>0</v>
      </c>
      <c r="AL90" s="20">
        <v>9046.77</v>
      </c>
      <c r="AM90" s="20">
        <v>9870.44</v>
      </c>
      <c r="AN90" s="20">
        <v>5794</v>
      </c>
      <c r="AO90" s="21">
        <f t="shared" si="50"/>
        <v>4910.169491525424</v>
      </c>
      <c r="AP90" s="20">
        <v>9046.79</v>
      </c>
      <c r="AQ90" s="20">
        <v>8726.39</v>
      </c>
      <c r="AR90" s="20"/>
      <c r="AS90" s="18">
        <f t="shared" si="36"/>
        <v>0</v>
      </c>
      <c r="AT90" s="20">
        <v>9046.79</v>
      </c>
      <c r="AU90" s="20">
        <v>9501.41</v>
      </c>
      <c r="AV90" s="20"/>
      <c r="AW90" s="18">
        <f t="shared" si="51"/>
        <v>0</v>
      </c>
      <c r="AX90" s="20">
        <v>9046.77</v>
      </c>
      <c r="AY90" s="20">
        <v>10039.7</v>
      </c>
      <c r="AZ90" s="27">
        <f>10.99+11</f>
        <v>21.990000000000002</v>
      </c>
      <c r="BA90" s="18">
        <f t="shared" si="52"/>
        <v>18.635593220338986</v>
      </c>
      <c r="BB90" s="20">
        <f t="shared" si="37"/>
        <v>110805.15</v>
      </c>
      <c r="BC90" s="20">
        <f t="shared" si="38"/>
        <v>107191.78999999998</v>
      </c>
      <c r="BD90" s="20">
        <f t="shared" si="39"/>
        <v>23300.82</v>
      </c>
      <c r="BE90" s="20">
        <f t="shared" si="40"/>
        <v>19746.457627118645</v>
      </c>
      <c r="BF90" s="20">
        <f t="shared" si="41"/>
        <v>-773388.0099999999</v>
      </c>
      <c r="BG90" s="20">
        <v>14312.52</v>
      </c>
      <c r="BH90" s="20"/>
      <c r="BI90" s="20">
        <f t="shared" si="53"/>
        <v>-759075.4899999999</v>
      </c>
      <c r="BJ90" s="20">
        <f t="shared" si="42"/>
        <v>-750087.19</v>
      </c>
      <c r="BK90" s="20">
        <f t="shared" si="43"/>
        <v>0</v>
      </c>
      <c r="BL90" s="20"/>
      <c r="BM90" s="20"/>
      <c r="BN90" s="20"/>
      <c r="BO90" s="20"/>
      <c r="BP90" s="20">
        <f t="shared" si="44"/>
        <v>-773388.0099999999</v>
      </c>
      <c r="BQ90" s="17">
        <f t="shared" si="45"/>
        <v>-773388.0099999999</v>
      </c>
      <c r="BR90" s="20">
        <f t="shared" si="34"/>
        <v>0</v>
      </c>
    </row>
    <row r="91" spans="1:70" s="10" customFormat="1" ht="18.75">
      <c r="A91" s="15">
        <v>80</v>
      </c>
      <c r="B91" s="16" t="s">
        <v>115</v>
      </c>
      <c r="C91" s="17">
        <f>155691.36</f>
        <v>155691.36</v>
      </c>
      <c r="D91" s="18">
        <f t="shared" si="35"/>
        <v>121550.47999999998</v>
      </c>
      <c r="E91" s="18">
        <v>34140.88</v>
      </c>
      <c r="F91" s="18">
        <v>9688.5</v>
      </c>
      <c r="G91" s="18">
        <v>7631.34</v>
      </c>
      <c r="H91" s="18"/>
      <c r="I91" s="18"/>
      <c r="J91" s="18">
        <v>9721.42</v>
      </c>
      <c r="K91" s="18">
        <v>9031.52</v>
      </c>
      <c r="L91" s="18"/>
      <c r="M91" s="17">
        <f t="shared" si="46"/>
        <v>0</v>
      </c>
      <c r="N91" s="18">
        <v>9721.42</v>
      </c>
      <c r="O91" s="18">
        <v>10898.55</v>
      </c>
      <c r="P91" s="18"/>
      <c r="Q91" s="18">
        <f t="shared" si="47"/>
        <v>0</v>
      </c>
      <c r="R91" s="18">
        <v>9721.4</v>
      </c>
      <c r="S91" s="18">
        <v>8976.75</v>
      </c>
      <c r="T91" s="18"/>
      <c r="U91" s="18">
        <f t="shared" si="48"/>
        <v>0</v>
      </c>
      <c r="V91" s="20">
        <v>9721.43</v>
      </c>
      <c r="W91" s="20">
        <v>9743.45</v>
      </c>
      <c r="X91" s="20"/>
      <c r="Y91" s="20"/>
      <c r="Z91" s="20">
        <v>9754.44</v>
      </c>
      <c r="AA91" s="20">
        <v>8966.33</v>
      </c>
      <c r="AB91" s="20"/>
      <c r="AC91" s="18"/>
      <c r="AD91" s="20">
        <v>9735.57</v>
      </c>
      <c r="AE91" s="20">
        <v>9294.31</v>
      </c>
      <c r="AF91" s="20"/>
      <c r="AG91" s="20"/>
      <c r="AH91" s="20">
        <v>9754.45</v>
      </c>
      <c r="AI91" s="20">
        <v>9587.85</v>
      </c>
      <c r="AJ91" s="20"/>
      <c r="AK91" s="18">
        <f t="shared" si="49"/>
        <v>0</v>
      </c>
      <c r="AL91" s="20">
        <v>9754.46</v>
      </c>
      <c r="AM91" s="20">
        <v>8922.8</v>
      </c>
      <c r="AN91" s="20"/>
      <c r="AO91" s="21">
        <f t="shared" si="50"/>
        <v>0</v>
      </c>
      <c r="AP91" s="20">
        <v>9754.43</v>
      </c>
      <c r="AQ91" s="20">
        <v>9524.58</v>
      </c>
      <c r="AR91" s="20">
        <f>305200+178770</f>
        <v>483970</v>
      </c>
      <c r="AS91" s="18">
        <f t="shared" si="36"/>
        <v>410144.0677966102</v>
      </c>
      <c r="AT91" s="20">
        <v>9800.43</v>
      </c>
      <c r="AU91" s="20">
        <v>10377.01</v>
      </c>
      <c r="AV91" s="20"/>
      <c r="AW91" s="18">
        <f t="shared" si="51"/>
        <v>0</v>
      </c>
      <c r="AX91" s="20">
        <v>9800.42</v>
      </c>
      <c r="AY91" s="20">
        <v>10015</v>
      </c>
      <c r="AZ91" s="20"/>
      <c r="BA91" s="18">
        <f t="shared" si="52"/>
        <v>0</v>
      </c>
      <c r="BB91" s="20">
        <f t="shared" si="37"/>
        <v>116928.37</v>
      </c>
      <c r="BC91" s="20">
        <f t="shared" si="38"/>
        <v>112969.48999999999</v>
      </c>
      <c r="BD91" s="20">
        <f t="shared" si="39"/>
        <v>483970</v>
      </c>
      <c r="BE91" s="20">
        <f t="shared" si="40"/>
        <v>410144.0677966102</v>
      </c>
      <c r="BF91" s="20">
        <f t="shared" si="41"/>
        <v>-215309.15000000002</v>
      </c>
      <c r="BG91" s="20">
        <v>11939.4</v>
      </c>
      <c r="BH91" s="20"/>
      <c r="BI91" s="20">
        <f t="shared" si="53"/>
        <v>-203369.75000000003</v>
      </c>
      <c r="BJ91" s="20">
        <f t="shared" si="42"/>
        <v>234519.96999999997</v>
      </c>
      <c r="BK91" s="20">
        <f t="shared" si="43"/>
        <v>34140.88</v>
      </c>
      <c r="BL91" s="20">
        <v>65800</v>
      </c>
      <c r="BM91" s="20">
        <v>9604.73</v>
      </c>
      <c r="BN91" s="20"/>
      <c r="BO91" s="20"/>
      <c r="BP91" s="20">
        <f t="shared" si="44"/>
        <v>-290713.88</v>
      </c>
      <c r="BQ91" s="17">
        <f t="shared" si="45"/>
        <v>-315250.03</v>
      </c>
      <c r="BR91" s="20">
        <f t="shared" si="34"/>
        <v>24536.149999999998</v>
      </c>
    </row>
    <row r="92" spans="1:70" s="10" customFormat="1" ht="18.75">
      <c r="A92" s="15">
        <v>81</v>
      </c>
      <c r="B92" s="16" t="s">
        <v>116</v>
      </c>
      <c r="C92" s="17">
        <v>82176.58</v>
      </c>
      <c r="D92" s="18">
        <f t="shared" si="35"/>
        <v>82176.58</v>
      </c>
      <c r="E92" s="18"/>
      <c r="F92" s="18">
        <v>5570.27</v>
      </c>
      <c r="G92" s="18">
        <v>4093.19</v>
      </c>
      <c r="H92" s="18"/>
      <c r="I92" s="18"/>
      <c r="J92" s="18">
        <v>5570.28</v>
      </c>
      <c r="K92" s="18">
        <v>5312.59</v>
      </c>
      <c r="L92" s="18"/>
      <c r="M92" s="17">
        <f t="shared" si="46"/>
        <v>0</v>
      </c>
      <c r="N92" s="19">
        <v>5570.28</v>
      </c>
      <c r="O92" s="18">
        <v>6067.24</v>
      </c>
      <c r="P92" s="18"/>
      <c r="Q92" s="18">
        <f t="shared" si="47"/>
        <v>0</v>
      </c>
      <c r="R92" s="18">
        <v>5570.27</v>
      </c>
      <c r="S92" s="18">
        <v>4930.37</v>
      </c>
      <c r="T92" s="18"/>
      <c r="U92" s="18">
        <f t="shared" si="48"/>
        <v>0</v>
      </c>
      <c r="V92" s="20">
        <v>5570.25</v>
      </c>
      <c r="W92" s="20">
        <v>4842.21</v>
      </c>
      <c r="X92" s="20"/>
      <c r="Y92" s="20"/>
      <c r="Z92" s="20">
        <v>5570.28</v>
      </c>
      <c r="AA92" s="20">
        <v>5599.95</v>
      </c>
      <c r="AB92" s="20"/>
      <c r="AC92" s="18"/>
      <c r="AD92" s="20">
        <v>5547.82</v>
      </c>
      <c r="AE92" s="20">
        <v>5363.67</v>
      </c>
      <c r="AF92" s="20"/>
      <c r="AG92" s="20"/>
      <c r="AH92" s="20">
        <v>5570.26</v>
      </c>
      <c r="AI92" s="20">
        <v>5688.79</v>
      </c>
      <c r="AJ92" s="20">
        <v>5373.37</v>
      </c>
      <c r="AK92" s="18">
        <f t="shared" si="49"/>
        <v>4553.703389830509</v>
      </c>
      <c r="AL92" s="20">
        <v>5570.27</v>
      </c>
      <c r="AM92" s="20">
        <v>6116.22</v>
      </c>
      <c r="AN92" s="20">
        <v>18948.53</v>
      </c>
      <c r="AO92" s="21">
        <f t="shared" si="50"/>
        <v>16058.07627118644</v>
      </c>
      <c r="AP92" s="20">
        <v>5570.27</v>
      </c>
      <c r="AQ92" s="20">
        <v>5614.79</v>
      </c>
      <c r="AR92" s="20"/>
      <c r="AS92" s="18">
        <f t="shared" si="36"/>
        <v>0</v>
      </c>
      <c r="AT92" s="20">
        <v>5570.27</v>
      </c>
      <c r="AU92" s="20">
        <v>6086.83</v>
      </c>
      <c r="AV92" s="20"/>
      <c r="AW92" s="18">
        <f t="shared" si="51"/>
        <v>0</v>
      </c>
      <c r="AX92" s="20">
        <v>5570.26</v>
      </c>
      <c r="AY92" s="20">
        <v>6411.64</v>
      </c>
      <c r="AZ92" s="20"/>
      <c r="BA92" s="18">
        <f t="shared" si="52"/>
        <v>0</v>
      </c>
      <c r="BB92" s="20">
        <f t="shared" si="37"/>
        <v>66820.78</v>
      </c>
      <c r="BC92" s="20">
        <f t="shared" si="38"/>
        <v>66127.49</v>
      </c>
      <c r="BD92" s="20">
        <f t="shared" si="39"/>
        <v>24321.899999999998</v>
      </c>
      <c r="BE92" s="20">
        <f t="shared" si="40"/>
        <v>20611.77966101695</v>
      </c>
      <c r="BF92" s="20">
        <f t="shared" si="41"/>
        <v>123982.17000000001</v>
      </c>
      <c r="BG92" s="20">
        <v>5246.76</v>
      </c>
      <c r="BH92" s="20"/>
      <c r="BI92" s="20">
        <f t="shared" si="53"/>
        <v>129228.93000000001</v>
      </c>
      <c r="BJ92" s="20">
        <f t="shared" si="42"/>
        <v>148304.07</v>
      </c>
      <c r="BK92" s="20">
        <f t="shared" si="43"/>
        <v>0</v>
      </c>
      <c r="BL92" s="20"/>
      <c r="BM92" s="20"/>
      <c r="BN92" s="20"/>
      <c r="BO92" s="20"/>
      <c r="BP92" s="20">
        <f t="shared" si="44"/>
        <v>123982.17000000001</v>
      </c>
      <c r="BQ92" s="17">
        <f t="shared" si="45"/>
        <v>123982.17000000001</v>
      </c>
      <c r="BR92" s="20">
        <f t="shared" si="34"/>
        <v>0</v>
      </c>
    </row>
    <row r="93" spans="1:70" s="10" customFormat="1" ht="18.75">
      <c r="A93" s="15">
        <v>82</v>
      </c>
      <c r="B93" s="16" t="s">
        <v>117</v>
      </c>
      <c r="C93" s="17">
        <v>638682.37</v>
      </c>
      <c r="D93" s="18">
        <f t="shared" si="35"/>
        <v>574437.71</v>
      </c>
      <c r="E93" s="18">
        <v>64244.66</v>
      </c>
      <c r="F93" s="18">
        <v>14456.96</v>
      </c>
      <c r="G93" s="18">
        <v>10996.07</v>
      </c>
      <c r="H93" s="18"/>
      <c r="I93" s="18"/>
      <c r="J93" s="18">
        <v>14456.94</v>
      </c>
      <c r="K93" s="18">
        <v>13436.62</v>
      </c>
      <c r="L93" s="18"/>
      <c r="M93" s="17">
        <f t="shared" si="46"/>
        <v>0</v>
      </c>
      <c r="N93" s="18">
        <v>14456.95</v>
      </c>
      <c r="O93" s="18">
        <v>19675.38</v>
      </c>
      <c r="P93" s="18"/>
      <c r="Q93" s="18">
        <f t="shared" si="47"/>
        <v>0</v>
      </c>
      <c r="R93" s="18">
        <v>14456.95</v>
      </c>
      <c r="S93" s="18">
        <v>14050.59</v>
      </c>
      <c r="T93" s="18"/>
      <c r="U93" s="18">
        <f t="shared" si="48"/>
        <v>0</v>
      </c>
      <c r="V93" s="20">
        <v>14456.95</v>
      </c>
      <c r="W93" s="20">
        <v>14693.04</v>
      </c>
      <c r="X93" s="20"/>
      <c r="Y93" s="20"/>
      <c r="Z93" s="20">
        <v>14408.6</v>
      </c>
      <c r="AA93" s="20">
        <v>14966.96</v>
      </c>
      <c r="AB93" s="20"/>
      <c r="AC93" s="18"/>
      <c r="AD93" s="20">
        <v>14411.59</v>
      </c>
      <c r="AE93" s="20">
        <v>12952.28</v>
      </c>
      <c r="AF93" s="20"/>
      <c r="AG93" s="20"/>
      <c r="AH93" s="20">
        <v>14407.24</v>
      </c>
      <c r="AI93" s="20">
        <v>14504.71</v>
      </c>
      <c r="AJ93" s="20"/>
      <c r="AK93" s="18">
        <f t="shared" si="49"/>
        <v>0</v>
      </c>
      <c r="AL93" s="20">
        <v>14411.6</v>
      </c>
      <c r="AM93" s="20">
        <v>15730.41</v>
      </c>
      <c r="AN93" s="20"/>
      <c r="AO93" s="21">
        <f t="shared" si="50"/>
        <v>0</v>
      </c>
      <c r="AP93" s="20">
        <v>14411.6</v>
      </c>
      <c r="AQ93" s="20">
        <v>13480.47</v>
      </c>
      <c r="AR93" s="20">
        <v>22206.72</v>
      </c>
      <c r="AS93" s="18">
        <f t="shared" si="36"/>
        <v>18819.254237288136</v>
      </c>
      <c r="AT93" s="20">
        <v>14411.58</v>
      </c>
      <c r="AU93" s="20">
        <v>13375.83</v>
      </c>
      <c r="AV93" s="20"/>
      <c r="AW93" s="18">
        <f t="shared" si="51"/>
        <v>0</v>
      </c>
      <c r="AX93" s="20">
        <v>14411.58</v>
      </c>
      <c r="AY93" s="20">
        <v>15433.03</v>
      </c>
      <c r="AZ93" s="20"/>
      <c r="BA93" s="18">
        <f t="shared" si="52"/>
        <v>0</v>
      </c>
      <c r="BB93" s="20">
        <f t="shared" si="37"/>
        <v>173158.54</v>
      </c>
      <c r="BC93" s="20">
        <f t="shared" si="38"/>
        <v>173295.39</v>
      </c>
      <c r="BD93" s="20">
        <f t="shared" si="39"/>
        <v>22206.72</v>
      </c>
      <c r="BE93" s="20">
        <f t="shared" si="40"/>
        <v>18819.254237288136</v>
      </c>
      <c r="BF93" s="20">
        <f t="shared" si="41"/>
        <v>789771.04</v>
      </c>
      <c r="BG93" s="20"/>
      <c r="BH93" s="20"/>
      <c r="BI93" s="20">
        <f t="shared" si="53"/>
        <v>789771.04</v>
      </c>
      <c r="BJ93" s="20">
        <f t="shared" si="42"/>
        <v>747733.1</v>
      </c>
      <c r="BK93" s="20">
        <f t="shared" si="43"/>
        <v>64244.66</v>
      </c>
      <c r="BL93" s="20"/>
      <c r="BM93" s="20"/>
      <c r="BN93" s="20"/>
      <c r="BO93" s="20"/>
      <c r="BP93" s="20">
        <f t="shared" si="44"/>
        <v>789771.04</v>
      </c>
      <c r="BQ93" s="17">
        <f t="shared" si="45"/>
        <v>725526.38</v>
      </c>
      <c r="BR93" s="20">
        <f t="shared" si="34"/>
        <v>64244.66</v>
      </c>
    </row>
    <row r="94" spans="1:70" s="10" customFormat="1" ht="18.75">
      <c r="A94" s="15">
        <v>83</v>
      </c>
      <c r="B94" s="16" t="s">
        <v>118</v>
      </c>
      <c r="C94" s="17">
        <v>214057.05</v>
      </c>
      <c r="D94" s="18">
        <f t="shared" si="35"/>
        <v>154368.44</v>
      </c>
      <c r="E94" s="18">
        <v>59688.61</v>
      </c>
      <c r="F94" s="18">
        <v>5017.42</v>
      </c>
      <c r="G94" s="18">
        <v>3306.94</v>
      </c>
      <c r="H94" s="18"/>
      <c r="I94" s="18"/>
      <c r="J94" s="18">
        <v>5078.42</v>
      </c>
      <c r="K94" s="18">
        <v>5397.45</v>
      </c>
      <c r="L94" s="18"/>
      <c r="M94" s="17">
        <f t="shared" si="46"/>
        <v>0</v>
      </c>
      <c r="N94" s="19">
        <v>5078.43</v>
      </c>
      <c r="O94" s="18">
        <v>5404.1</v>
      </c>
      <c r="P94" s="18"/>
      <c r="Q94" s="18">
        <f t="shared" si="47"/>
        <v>0</v>
      </c>
      <c r="R94" s="18">
        <v>5078.43</v>
      </c>
      <c r="S94" s="18">
        <v>4352.36</v>
      </c>
      <c r="T94" s="18"/>
      <c r="U94" s="18">
        <f t="shared" si="48"/>
        <v>0</v>
      </c>
      <c r="V94" s="20">
        <v>5078.41</v>
      </c>
      <c r="W94" s="20">
        <v>4682.78</v>
      </c>
      <c r="X94" s="20"/>
      <c r="Y94" s="20"/>
      <c r="Z94" s="20">
        <v>5078.43</v>
      </c>
      <c r="AA94" s="20">
        <v>4689.46</v>
      </c>
      <c r="AB94" s="20"/>
      <c r="AC94" s="18"/>
      <c r="AD94" s="20">
        <v>5054.64</v>
      </c>
      <c r="AE94" s="20">
        <v>4938.36</v>
      </c>
      <c r="AF94" s="20"/>
      <c r="AG94" s="20"/>
      <c r="AH94" s="20">
        <v>5078.41</v>
      </c>
      <c r="AI94" s="20">
        <v>4657.26</v>
      </c>
      <c r="AJ94" s="20"/>
      <c r="AK94" s="18">
        <f t="shared" si="49"/>
        <v>0</v>
      </c>
      <c r="AL94" s="20">
        <v>5139.01</v>
      </c>
      <c r="AM94" s="20">
        <v>4437.37</v>
      </c>
      <c r="AN94" s="20"/>
      <c r="AO94" s="21">
        <f t="shared" si="50"/>
        <v>0</v>
      </c>
      <c r="AP94" s="20">
        <v>5139.02</v>
      </c>
      <c r="AQ94" s="20">
        <v>5912.26</v>
      </c>
      <c r="AR94" s="20"/>
      <c r="AS94" s="18">
        <f t="shared" si="36"/>
        <v>0</v>
      </c>
      <c r="AT94" s="20">
        <v>5139.02</v>
      </c>
      <c r="AU94" s="20">
        <v>4353.01</v>
      </c>
      <c r="AV94" s="20"/>
      <c r="AW94" s="18">
        <f t="shared" si="51"/>
        <v>0</v>
      </c>
      <c r="AX94" s="20">
        <v>5139.02</v>
      </c>
      <c r="AY94" s="20">
        <v>5171.92</v>
      </c>
      <c r="AZ94" s="20"/>
      <c r="BA94" s="18">
        <f t="shared" si="52"/>
        <v>0</v>
      </c>
      <c r="BB94" s="20">
        <f t="shared" si="37"/>
        <v>61098.66</v>
      </c>
      <c r="BC94" s="20">
        <f t="shared" si="38"/>
        <v>57303.27</v>
      </c>
      <c r="BD94" s="20">
        <f t="shared" si="39"/>
        <v>0</v>
      </c>
      <c r="BE94" s="20">
        <f t="shared" si="40"/>
        <v>0</v>
      </c>
      <c r="BF94" s="20">
        <f t="shared" si="41"/>
        <v>271360.32</v>
      </c>
      <c r="BG94" s="20"/>
      <c r="BH94" s="20"/>
      <c r="BI94" s="20">
        <f t="shared" si="53"/>
        <v>271360.32</v>
      </c>
      <c r="BJ94" s="20">
        <f t="shared" si="42"/>
        <v>211671.71</v>
      </c>
      <c r="BK94" s="20">
        <f t="shared" si="43"/>
        <v>59688.61</v>
      </c>
      <c r="BL94" s="20"/>
      <c r="BM94" s="20"/>
      <c r="BN94" s="20"/>
      <c r="BO94" s="20"/>
      <c r="BP94" s="20">
        <f t="shared" si="44"/>
        <v>271360.32</v>
      </c>
      <c r="BQ94" s="17">
        <f t="shared" si="45"/>
        <v>211671.71</v>
      </c>
      <c r="BR94" s="20">
        <f t="shared" si="34"/>
        <v>59688.61</v>
      </c>
    </row>
    <row r="95" spans="1:70" s="10" customFormat="1" ht="18.75">
      <c r="A95" s="15">
        <v>84</v>
      </c>
      <c r="B95" s="16" t="s">
        <v>119</v>
      </c>
      <c r="C95" s="17">
        <v>230822.72</v>
      </c>
      <c r="D95" s="18">
        <f t="shared" si="35"/>
        <v>184711</v>
      </c>
      <c r="E95" s="18">
        <v>46111.72</v>
      </c>
      <c r="F95" s="18">
        <v>12191.97</v>
      </c>
      <c r="G95" s="18">
        <v>9457.97</v>
      </c>
      <c r="H95" s="18"/>
      <c r="I95" s="18"/>
      <c r="J95" s="18">
        <v>12191.98</v>
      </c>
      <c r="K95" s="18">
        <v>11820.25</v>
      </c>
      <c r="L95" s="18"/>
      <c r="M95" s="17">
        <f t="shared" si="46"/>
        <v>0</v>
      </c>
      <c r="N95" s="19">
        <v>12298.23</v>
      </c>
      <c r="O95" s="18">
        <v>13192.18</v>
      </c>
      <c r="P95" s="18"/>
      <c r="Q95" s="18">
        <f t="shared" si="47"/>
        <v>0</v>
      </c>
      <c r="R95" s="18">
        <v>12300.22</v>
      </c>
      <c r="S95" s="18">
        <v>11347.76</v>
      </c>
      <c r="T95" s="18"/>
      <c r="U95" s="18">
        <f t="shared" si="48"/>
        <v>0</v>
      </c>
      <c r="V95" s="20">
        <v>12300.23</v>
      </c>
      <c r="W95" s="20">
        <v>11606.38</v>
      </c>
      <c r="X95" s="20"/>
      <c r="Y95" s="20"/>
      <c r="Z95" s="20">
        <v>12220.51</v>
      </c>
      <c r="AA95" s="20">
        <v>12992.5</v>
      </c>
      <c r="AB95" s="20"/>
      <c r="AC95" s="18"/>
      <c r="AD95" s="20">
        <v>12258.85</v>
      </c>
      <c r="AE95" s="20">
        <v>12238.27</v>
      </c>
      <c r="AF95" s="20"/>
      <c r="AG95" s="20"/>
      <c r="AH95" s="20">
        <v>12294.07</v>
      </c>
      <c r="AI95" s="20">
        <v>13828.78</v>
      </c>
      <c r="AJ95" s="20"/>
      <c r="AK95" s="18">
        <f t="shared" si="49"/>
        <v>0</v>
      </c>
      <c r="AL95" s="20">
        <v>12300.22</v>
      </c>
      <c r="AM95" s="20">
        <v>11120.79</v>
      </c>
      <c r="AN95" s="20"/>
      <c r="AO95" s="21">
        <f t="shared" si="50"/>
        <v>0</v>
      </c>
      <c r="AP95" s="20">
        <v>12300.22</v>
      </c>
      <c r="AQ95" s="20">
        <v>12684.76</v>
      </c>
      <c r="AR95" s="20"/>
      <c r="AS95" s="18">
        <f t="shared" si="36"/>
        <v>0</v>
      </c>
      <c r="AT95" s="20">
        <v>12300.22</v>
      </c>
      <c r="AU95" s="20">
        <v>11719.52</v>
      </c>
      <c r="AV95" s="20"/>
      <c r="AW95" s="18">
        <f t="shared" si="51"/>
        <v>0</v>
      </c>
      <c r="AX95" s="20">
        <v>12300.24</v>
      </c>
      <c r="AY95" s="20">
        <v>13252.49</v>
      </c>
      <c r="AZ95" s="20"/>
      <c r="BA95" s="18">
        <f t="shared" si="52"/>
        <v>0</v>
      </c>
      <c r="BB95" s="20">
        <f t="shared" si="37"/>
        <v>147256.96</v>
      </c>
      <c r="BC95" s="20">
        <f t="shared" si="38"/>
        <v>145261.65</v>
      </c>
      <c r="BD95" s="20">
        <f t="shared" si="39"/>
        <v>0</v>
      </c>
      <c r="BE95" s="20">
        <f t="shared" si="40"/>
        <v>0</v>
      </c>
      <c r="BF95" s="20">
        <f t="shared" si="41"/>
        <v>376084.37</v>
      </c>
      <c r="BG95" s="20"/>
      <c r="BH95" s="20"/>
      <c r="BI95" s="20">
        <f t="shared" si="53"/>
        <v>376084.37</v>
      </c>
      <c r="BJ95" s="20">
        <f t="shared" si="42"/>
        <v>329972.65</v>
      </c>
      <c r="BK95" s="20">
        <f t="shared" si="43"/>
        <v>46111.72</v>
      </c>
      <c r="BL95" s="20"/>
      <c r="BM95" s="20"/>
      <c r="BN95" s="20"/>
      <c r="BO95" s="20"/>
      <c r="BP95" s="20">
        <f t="shared" si="44"/>
        <v>376084.37</v>
      </c>
      <c r="BQ95" s="17">
        <f t="shared" si="45"/>
        <v>329972.65</v>
      </c>
      <c r="BR95" s="20">
        <f t="shared" si="34"/>
        <v>46111.72</v>
      </c>
    </row>
    <row r="96" spans="1:70" s="10" customFormat="1" ht="18.75">
      <c r="A96" s="15">
        <v>85</v>
      </c>
      <c r="B96" s="16" t="s">
        <v>120</v>
      </c>
      <c r="C96" s="17">
        <v>241406.19</v>
      </c>
      <c r="D96" s="18">
        <f t="shared" si="35"/>
        <v>191654.1</v>
      </c>
      <c r="E96" s="18">
        <v>49752.09</v>
      </c>
      <c r="F96" s="18">
        <v>6760.61</v>
      </c>
      <c r="G96" s="18">
        <v>5556.23</v>
      </c>
      <c r="H96" s="18"/>
      <c r="I96" s="18"/>
      <c r="J96" s="18">
        <v>6755.49</v>
      </c>
      <c r="K96" s="18">
        <v>5730.35</v>
      </c>
      <c r="L96" s="18"/>
      <c r="M96" s="17">
        <f t="shared" si="46"/>
        <v>0</v>
      </c>
      <c r="N96" s="18">
        <v>6760.61</v>
      </c>
      <c r="O96" s="18">
        <v>7771.68</v>
      </c>
      <c r="P96" s="18"/>
      <c r="Q96" s="18">
        <f t="shared" si="47"/>
        <v>0</v>
      </c>
      <c r="R96" s="18">
        <v>6760.61</v>
      </c>
      <c r="S96" s="18">
        <v>7124.61</v>
      </c>
      <c r="T96" s="18"/>
      <c r="U96" s="18">
        <f t="shared" si="48"/>
        <v>0</v>
      </c>
      <c r="V96" s="20">
        <v>6760.61</v>
      </c>
      <c r="W96" s="20">
        <v>6208.95</v>
      </c>
      <c r="X96" s="20"/>
      <c r="Y96" s="20"/>
      <c r="Z96" s="20">
        <v>6760.61</v>
      </c>
      <c r="AA96" s="20">
        <v>7276.96</v>
      </c>
      <c r="AB96" s="20"/>
      <c r="AC96" s="18"/>
      <c r="AD96" s="20">
        <v>6760.61</v>
      </c>
      <c r="AE96" s="20">
        <v>6246.7</v>
      </c>
      <c r="AF96" s="20"/>
      <c r="AG96" s="20"/>
      <c r="AH96" s="20">
        <v>6760.61</v>
      </c>
      <c r="AI96" s="20">
        <v>7678.75</v>
      </c>
      <c r="AJ96" s="20"/>
      <c r="AK96" s="18">
        <f t="shared" si="49"/>
        <v>0</v>
      </c>
      <c r="AL96" s="20">
        <v>6760.61</v>
      </c>
      <c r="AM96" s="20">
        <v>6196.81</v>
      </c>
      <c r="AN96" s="20"/>
      <c r="AO96" s="21">
        <f t="shared" si="50"/>
        <v>0</v>
      </c>
      <c r="AP96" s="20">
        <v>6760.6</v>
      </c>
      <c r="AQ96" s="20">
        <v>6950.04</v>
      </c>
      <c r="AR96" s="20"/>
      <c r="AS96" s="18">
        <f t="shared" si="36"/>
        <v>0</v>
      </c>
      <c r="AT96" s="20">
        <v>6760.62</v>
      </c>
      <c r="AU96" s="20">
        <v>6298.8</v>
      </c>
      <c r="AV96" s="20"/>
      <c r="AW96" s="18">
        <f t="shared" si="51"/>
        <v>0</v>
      </c>
      <c r="AX96" s="20">
        <v>6760.61</v>
      </c>
      <c r="AY96" s="20">
        <v>6934.87</v>
      </c>
      <c r="AZ96" s="27">
        <v>2440</v>
      </c>
      <c r="BA96" s="18">
        <f t="shared" si="52"/>
        <v>2067.7966101694915</v>
      </c>
      <c r="BB96" s="20">
        <f t="shared" si="37"/>
        <v>81122.20000000001</v>
      </c>
      <c r="BC96" s="20">
        <f t="shared" si="38"/>
        <v>79974.75</v>
      </c>
      <c r="BD96" s="20">
        <f t="shared" si="39"/>
        <v>2440</v>
      </c>
      <c r="BE96" s="20">
        <f t="shared" si="40"/>
        <v>2067.7966101694915</v>
      </c>
      <c r="BF96" s="20">
        <f t="shared" si="41"/>
        <v>318940.94</v>
      </c>
      <c r="BG96" s="20"/>
      <c r="BH96" s="20"/>
      <c r="BI96" s="20">
        <f t="shared" si="53"/>
        <v>318940.94</v>
      </c>
      <c r="BJ96" s="20">
        <f t="shared" si="42"/>
        <v>271628.85</v>
      </c>
      <c r="BK96" s="20">
        <f t="shared" si="43"/>
        <v>49752.09</v>
      </c>
      <c r="BL96" s="20"/>
      <c r="BM96" s="20"/>
      <c r="BN96" s="20"/>
      <c r="BO96" s="20"/>
      <c r="BP96" s="20">
        <f t="shared" si="44"/>
        <v>318940.94</v>
      </c>
      <c r="BQ96" s="17">
        <f t="shared" si="45"/>
        <v>269188.85</v>
      </c>
      <c r="BR96" s="20">
        <f t="shared" si="34"/>
        <v>49752.09</v>
      </c>
    </row>
    <row r="97" spans="1:70" s="10" customFormat="1" ht="18.75">
      <c r="A97" s="15">
        <v>86</v>
      </c>
      <c r="B97" s="16" t="s">
        <v>121</v>
      </c>
      <c r="C97" s="17">
        <v>13318.82</v>
      </c>
      <c r="D97" s="18">
        <f t="shared" si="35"/>
        <v>13318.82</v>
      </c>
      <c r="E97" s="18"/>
      <c r="F97" s="18">
        <v>8946.98</v>
      </c>
      <c r="G97" s="18">
        <v>6767</v>
      </c>
      <c r="H97" s="18"/>
      <c r="I97" s="18"/>
      <c r="J97" s="18">
        <v>8946.98</v>
      </c>
      <c r="K97" s="18">
        <v>8746.09</v>
      </c>
      <c r="L97" s="18"/>
      <c r="M97" s="17">
        <f t="shared" si="46"/>
        <v>0</v>
      </c>
      <c r="N97" s="18">
        <v>9053.54</v>
      </c>
      <c r="O97" s="18">
        <v>9232.66</v>
      </c>
      <c r="P97" s="18"/>
      <c r="Q97" s="18">
        <f t="shared" si="47"/>
        <v>0</v>
      </c>
      <c r="R97" s="18">
        <v>9198.17</v>
      </c>
      <c r="S97" s="18">
        <v>8678.62</v>
      </c>
      <c r="T97" s="18"/>
      <c r="U97" s="18">
        <f t="shared" si="48"/>
        <v>0</v>
      </c>
      <c r="V97" s="20">
        <v>9198.18</v>
      </c>
      <c r="W97" s="20">
        <v>8548.33</v>
      </c>
      <c r="X97" s="20"/>
      <c r="Y97" s="20"/>
      <c r="Z97" s="20">
        <v>9265.98</v>
      </c>
      <c r="AA97" s="20">
        <v>9117.83</v>
      </c>
      <c r="AB97" s="20"/>
      <c r="AC97" s="18"/>
      <c r="AD97" s="20">
        <v>9298.57</v>
      </c>
      <c r="AE97" s="20">
        <v>9074.34</v>
      </c>
      <c r="AF97" s="20"/>
      <c r="AG97" s="20"/>
      <c r="AH97" s="20">
        <v>9298.58</v>
      </c>
      <c r="AI97" s="20">
        <v>8723.43</v>
      </c>
      <c r="AJ97" s="20">
        <v>5699.6</v>
      </c>
      <c r="AK97" s="18">
        <f t="shared" si="49"/>
        <v>4830.169491525425</v>
      </c>
      <c r="AL97" s="20">
        <v>9298.55</v>
      </c>
      <c r="AM97" s="20">
        <v>9647.82</v>
      </c>
      <c r="AN97" s="20"/>
      <c r="AO97" s="21">
        <f t="shared" si="50"/>
        <v>0</v>
      </c>
      <c r="AP97" s="20">
        <v>9298.56</v>
      </c>
      <c r="AQ97" s="20">
        <v>8968.07</v>
      </c>
      <c r="AR97" s="20">
        <v>5794</v>
      </c>
      <c r="AS97" s="18">
        <f t="shared" si="36"/>
        <v>4910.169491525424</v>
      </c>
      <c r="AT97" s="20">
        <v>9298.56</v>
      </c>
      <c r="AU97" s="20">
        <v>8755.83</v>
      </c>
      <c r="AV97" s="20"/>
      <c r="AW97" s="18">
        <f t="shared" si="51"/>
        <v>0</v>
      </c>
      <c r="AX97" s="20">
        <v>9298.57</v>
      </c>
      <c r="AY97" s="20">
        <v>10346.03</v>
      </c>
      <c r="AZ97" s="20"/>
      <c r="BA97" s="18">
        <f t="shared" si="52"/>
        <v>0</v>
      </c>
      <c r="BB97" s="20">
        <f t="shared" si="37"/>
        <v>110401.21999999997</v>
      </c>
      <c r="BC97" s="20">
        <f t="shared" si="38"/>
        <v>106606.05</v>
      </c>
      <c r="BD97" s="20">
        <f t="shared" si="39"/>
        <v>11493.6</v>
      </c>
      <c r="BE97" s="20">
        <f t="shared" si="40"/>
        <v>9740.33898305085</v>
      </c>
      <c r="BF97" s="20">
        <f t="shared" si="41"/>
        <v>108431.26999999999</v>
      </c>
      <c r="BG97" s="20"/>
      <c r="BH97" s="20"/>
      <c r="BI97" s="20">
        <f t="shared" si="53"/>
        <v>108431.26999999999</v>
      </c>
      <c r="BJ97" s="20">
        <f t="shared" si="42"/>
        <v>119924.87</v>
      </c>
      <c r="BK97" s="20">
        <f t="shared" si="43"/>
        <v>0</v>
      </c>
      <c r="BL97" s="20"/>
      <c r="BM97" s="20"/>
      <c r="BN97" s="20"/>
      <c r="BO97" s="20"/>
      <c r="BP97" s="20">
        <f t="shared" si="44"/>
        <v>108431.26999999999</v>
      </c>
      <c r="BQ97" s="17">
        <f t="shared" si="45"/>
        <v>108431.26999999999</v>
      </c>
      <c r="BR97" s="20">
        <f t="shared" si="34"/>
        <v>0</v>
      </c>
    </row>
    <row r="98" spans="1:70" s="10" customFormat="1" ht="18.75">
      <c r="A98" s="15">
        <v>87</v>
      </c>
      <c r="B98" s="16" t="s">
        <v>122</v>
      </c>
      <c r="C98" s="17">
        <v>113411.16</v>
      </c>
      <c r="D98" s="18">
        <f t="shared" si="35"/>
        <v>63763.26</v>
      </c>
      <c r="E98" s="18">
        <v>49647.9</v>
      </c>
      <c r="F98" s="18">
        <v>6345.64</v>
      </c>
      <c r="G98" s="18">
        <v>5191.48</v>
      </c>
      <c r="H98" s="18"/>
      <c r="I98" s="18"/>
      <c r="J98" s="18">
        <v>6447.74</v>
      </c>
      <c r="K98" s="18">
        <v>5121.67</v>
      </c>
      <c r="L98" s="18"/>
      <c r="M98" s="17">
        <f t="shared" si="46"/>
        <v>0</v>
      </c>
      <c r="N98" s="19">
        <v>6491.79</v>
      </c>
      <c r="O98" s="18">
        <v>6001.35</v>
      </c>
      <c r="P98" s="18"/>
      <c r="Q98" s="18">
        <f t="shared" si="47"/>
        <v>0</v>
      </c>
      <c r="R98" s="18">
        <v>6491.79</v>
      </c>
      <c r="S98" s="18">
        <v>6874.91</v>
      </c>
      <c r="T98" s="18"/>
      <c r="U98" s="18">
        <f t="shared" si="48"/>
        <v>0</v>
      </c>
      <c r="V98" s="20">
        <v>6491.8</v>
      </c>
      <c r="W98" s="20">
        <v>7840.47</v>
      </c>
      <c r="X98" s="20"/>
      <c r="Y98" s="20"/>
      <c r="Z98" s="20">
        <v>6491.8</v>
      </c>
      <c r="AA98" s="20">
        <v>5875.02</v>
      </c>
      <c r="AB98" s="20"/>
      <c r="AC98" s="18"/>
      <c r="AD98" s="20">
        <v>6486.1</v>
      </c>
      <c r="AE98" s="20">
        <v>6013.65</v>
      </c>
      <c r="AF98" s="20"/>
      <c r="AG98" s="20"/>
      <c r="AH98" s="20">
        <v>6491.79</v>
      </c>
      <c r="AI98" s="20">
        <v>7003.05</v>
      </c>
      <c r="AJ98" s="23">
        <v>164643.99</v>
      </c>
      <c r="AK98" s="30">
        <f t="shared" si="49"/>
        <v>139528.80508474575</v>
      </c>
      <c r="AL98" s="20">
        <v>6491.79</v>
      </c>
      <c r="AM98" s="20">
        <v>5841.25</v>
      </c>
      <c r="AN98" s="20"/>
      <c r="AO98" s="21">
        <f t="shared" si="50"/>
        <v>0</v>
      </c>
      <c r="AP98" s="20">
        <v>6491.79</v>
      </c>
      <c r="AQ98" s="20">
        <v>6033.01</v>
      </c>
      <c r="AR98" s="20"/>
      <c r="AS98" s="18">
        <f t="shared" si="36"/>
        <v>0</v>
      </c>
      <c r="AT98" s="20">
        <v>6491.8</v>
      </c>
      <c r="AU98" s="20">
        <v>6162.26</v>
      </c>
      <c r="AV98" s="20"/>
      <c r="AW98" s="18">
        <f t="shared" si="51"/>
        <v>0</v>
      </c>
      <c r="AX98" s="20">
        <v>6536.14</v>
      </c>
      <c r="AY98" s="20">
        <v>7930.22</v>
      </c>
      <c r="AZ98" s="20"/>
      <c r="BA98" s="18">
        <f t="shared" si="52"/>
        <v>0</v>
      </c>
      <c r="BB98" s="20">
        <f t="shared" si="37"/>
        <v>77749.97000000002</v>
      </c>
      <c r="BC98" s="20">
        <f t="shared" si="38"/>
        <v>75888.34000000001</v>
      </c>
      <c r="BD98" s="20">
        <f t="shared" si="39"/>
        <v>164643.99</v>
      </c>
      <c r="BE98" s="20">
        <f t="shared" si="40"/>
        <v>139528.80508474575</v>
      </c>
      <c r="BF98" s="20">
        <f t="shared" si="41"/>
        <v>24655.51000000001</v>
      </c>
      <c r="BG98" s="20"/>
      <c r="BH98" s="20"/>
      <c r="BI98" s="20">
        <f t="shared" si="53"/>
        <v>24655.51000000001</v>
      </c>
      <c r="BJ98" s="20">
        <f t="shared" si="42"/>
        <v>139651.6</v>
      </c>
      <c r="BK98" s="20">
        <f t="shared" si="43"/>
        <v>49647.9</v>
      </c>
      <c r="BL98" s="20">
        <v>204800</v>
      </c>
      <c r="BM98" s="20">
        <v>20287.3</v>
      </c>
      <c r="BN98" s="20"/>
      <c r="BO98" s="20"/>
      <c r="BP98" s="20">
        <f t="shared" si="44"/>
        <v>-200431.78999999998</v>
      </c>
      <c r="BQ98" s="17">
        <f t="shared" si="45"/>
        <v>-229792.38999999998</v>
      </c>
      <c r="BR98" s="20">
        <f t="shared" si="34"/>
        <v>29360.600000000002</v>
      </c>
    </row>
    <row r="99" spans="1:70" s="10" customFormat="1" ht="18" customHeight="1">
      <c r="A99" s="15">
        <v>88</v>
      </c>
      <c r="B99" s="16" t="s">
        <v>123</v>
      </c>
      <c r="C99" s="17">
        <v>76783.91</v>
      </c>
      <c r="D99" s="18">
        <f t="shared" si="35"/>
        <v>34876.87</v>
      </c>
      <c r="E99" s="18">
        <v>41907.04</v>
      </c>
      <c r="F99" s="18">
        <v>12767.11</v>
      </c>
      <c r="G99" s="18">
        <v>10095.9</v>
      </c>
      <c r="H99" s="18"/>
      <c r="I99" s="18"/>
      <c r="J99" s="18">
        <v>12767.1</v>
      </c>
      <c r="K99" s="18">
        <v>10426.54</v>
      </c>
      <c r="L99" s="18"/>
      <c r="M99" s="17">
        <f t="shared" si="46"/>
        <v>0</v>
      </c>
      <c r="N99" s="19">
        <v>12767.1</v>
      </c>
      <c r="O99" s="18">
        <v>16565.5</v>
      </c>
      <c r="P99" s="18"/>
      <c r="Q99" s="18">
        <f t="shared" si="47"/>
        <v>0</v>
      </c>
      <c r="R99" s="18">
        <v>12767.1</v>
      </c>
      <c r="S99" s="18">
        <v>12887.53</v>
      </c>
      <c r="T99" s="18"/>
      <c r="U99" s="18">
        <f t="shared" si="48"/>
        <v>0</v>
      </c>
      <c r="V99" s="20">
        <v>12767.1</v>
      </c>
      <c r="W99" s="20">
        <v>12633.51</v>
      </c>
      <c r="X99" s="20"/>
      <c r="Y99" s="20"/>
      <c r="Z99" s="20">
        <v>13030.77</v>
      </c>
      <c r="AA99" s="20">
        <v>11930.67</v>
      </c>
      <c r="AB99" s="20"/>
      <c r="AC99" s="18"/>
      <c r="AD99" s="20">
        <v>12830.71</v>
      </c>
      <c r="AE99" s="20">
        <v>13118.02</v>
      </c>
      <c r="AF99" s="20"/>
      <c r="AG99" s="20"/>
      <c r="AH99" s="20">
        <v>12830.69</v>
      </c>
      <c r="AI99" s="20">
        <v>13433.44</v>
      </c>
      <c r="AJ99" s="20"/>
      <c r="AK99" s="18">
        <f t="shared" si="49"/>
        <v>0</v>
      </c>
      <c r="AL99" s="20">
        <v>12744.63</v>
      </c>
      <c r="AM99" s="20">
        <v>12781.83</v>
      </c>
      <c r="AN99" s="37"/>
      <c r="AO99" s="21">
        <f t="shared" si="50"/>
        <v>0</v>
      </c>
      <c r="AP99" s="20">
        <v>12804.84</v>
      </c>
      <c r="AQ99" s="20">
        <v>10017.63</v>
      </c>
      <c r="AR99" s="20"/>
      <c r="AS99" s="18">
        <f t="shared" si="36"/>
        <v>0</v>
      </c>
      <c r="AT99" s="20">
        <v>12804.85</v>
      </c>
      <c r="AU99" s="20">
        <v>14474.71</v>
      </c>
      <c r="AV99" s="20"/>
      <c r="AW99" s="18">
        <f t="shared" si="51"/>
        <v>0</v>
      </c>
      <c r="AX99" s="20">
        <v>12804.87</v>
      </c>
      <c r="AY99" s="20">
        <v>16473.7</v>
      </c>
      <c r="AZ99" s="20"/>
      <c r="BA99" s="18">
        <f t="shared" si="52"/>
        <v>0</v>
      </c>
      <c r="BB99" s="20">
        <f t="shared" si="37"/>
        <v>153686.87</v>
      </c>
      <c r="BC99" s="20">
        <f t="shared" si="38"/>
        <v>154838.97999999998</v>
      </c>
      <c r="BD99" s="20">
        <f t="shared" si="39"/>
        <v>0</v>
      </c>
      <c r="BE99" s="20">
        <f t="shared" si="40"/>
        <v>0</v>
      </c>
      <c r="BF99" s="20">
        <f t="shared" si="41"/>
        <v>231622.88999999998</v>
      </c>
      <c r="BG99" s="20"/>
      <c r="BH99" s="20"/>
      <c r="BI99" s="20">
        <f t="shared" si="53"/>
        <v>231622.88999999998</v>
      </c>
      <c r="BJ99" s="20">
        <f t="shared" si="42"/>
        <v>189715.84999999998</v>
      </c>
      <c r="BK99" s="20">
        <f t="shared" si="43"/>
        <v>41907.04</v>
      </c>
      <c r="BL99" s="20"/>
      <c r="BM99" s="20"/>
      <c r="BN99" s="20"/>
      <c r="BO99" s="20"/>
      <c r="BP99" s="20">
        <f t="shared" si="44"/>
        <v>231622.88999999998</v>
      </c>
      <c r="BQ99" s="17">
        <f t="shared" si="45"/>
        <v>189715.84999999998</v>
      </c>
      <c r="BR99" s="20">
        <f aca="true" t="shared" si="54" ref="BR99:BR130">E99-BM99</f>
        <v>41907.04</v>
      </c>
    </row>
    <row r="100" spans="1:70" s="10" customFormat="1" ht="18" customHeight="1">
      <c r="A100" s="15">
        <v>89</v>
      </c>
      <c r="B100" s="16" t="s">
        <v>124</v>
      </c>
      <c r="C100" s="17">
        <v>-65926.57</v>
      </c>
      <c r="D100" s="18">
        <f t="shared" si="35"/>
        <v>-65926.57</v>
      </c>
      <c r="E100" s="18"/>
      <c r="F100" s="18">
        <v>25784.5</v>
      </c>
      <c r="G100" s="18">
        <v>21936.92</v>
      </c>
      <c r="H100" s="18"/>
      <c r="I100" s="18"/>
      <c r="J100" s="18">
        <v>25257.49</v>
      </c>
      <c r="K100" s="18">
        <v>23986.41</v>
      </c>
      <c r="L100" s="18"/>
      <c r="M100" s="17">
        <f t="shared" si="46"/>
        <v>0</v>
      </c>
      <c r="N100" s="19">
        <v>25257.48</v>
      </c>
      <c r="O100" s="18">
        <v>31069.88</v>
      </c>
      <c r="P100" s="18"/>
      <c r="Q100" s="18">
        <f t="shared" si="47"/>
        <v>0</v>
      </c>
      <c r="R100" s="18">
        <v>25257.49</v>
      </c>
      <c r="S100" s="18">
        <v>21167.1</v>
      </c>
      <c r="T100" s="18"/>
      <c r="U100" s="18">
        <f t="shared" si="48"/>
        <v>0</v>
      </c>
      <c r="V100" s="20">
        <v>25321.1</v>
      </c>
      <c r="W100" s="20">
        <v>26332.93</v>
      </c>
      <c r="X100" s="20"/>
      <c r="Y100" s="20"/>
      <c r="Z100" s="20">
        <v>27406.66</v>
      </c>
      <c r="AA100" s="20">
        <v>24099.23</v>
      </c>
      <c r="AB100" s="20"/>
      <c r="AC100" s="18"/>
      <c r="AD100" s="20">
        <v>25433.95</v>
      </c>
      <c r="AE100" s="20">
        <v>25924.71</v>
      </c>
      <c r="AF100" s="20"/>
      <c r="AG100" s="20"/>
      <c r="AH100" s="20">
        <v>25491.39</v>
      </c>
      <c r="AI100" s="20">
        <v>29569.17</v>
      </c>
      <c r="AJ100" s="20"/>
      <c r="AK100" s="18">
        <f t="shared" si="49"/>
        <v>0</v>
      </c>
      <c r="AL100" s="20">
        <v>25521.79</v>
      </c>
      <c r="AM100" s="20">
        <v>24167.4</v>
      </c>
      <c r="AN100" s="20"/>
      <c r="AO100" s="21">
        <f t="shared" si="50"/>
        <v>0</v>
      </c>
      <c r="AP100" s="20">
        <v>25521.77</v>
      </c>
      <c r="AQ100" s="20">
        <v>23845.27</v>
      </c>
      <c r="AR100" s="20"/>
      <c r="AS100" s="18">
        <f t="shared" si="36"/>
        <v>0</v>
      </c>
      <c r="AT100" s="20">
        <v>25507.6</v>
      </c>
      <c r="AU100" s="20">
        <v>29607.98</v>
      </c>
      <c r="AV100" s="23">
        <f>1311344.81-1299191.46</f>
        <v>12153.350000000093</v>
      </c>
      <c r="AW100" s="18">
        <f t="shared" si="51"/>
        <v>10299.449152542453</v>
      </c>
      <c r="AX100" s="20">
        <v>25517.88</v>
      </c>
      <c r="AY100" s="20">
        <v>27774.21</v>
      </c>
      <c r="AZ100" s="20">
        <v>171473.48</v>
      </c>
      <c r="BA100" s="18">
        <f t="shared" si="52"/>
        <v>145316.5084745763</v>
      </c>
      <c r="BB100" s="20">
        <f t="shared" si="37"/>
        <v>307279.10000000003</v>
      </c>
      <c r="BC100" s="20">
        <f t="shared" si="38"/>
        <v>309481.20999999996</v>
      </c>
      <c r="BD100" s="20">
        <f t="shared" si="39"/>
        <v>183626.8300000001</v>
      </c>
      <c r="BE100" s="20">
        <f t="shared" si="40"/>
        <v>155615.95762711874</v>
      </c>
      <c r="BF100" s="20">
        <f t="shared" si="41"/>
        <v>59927.80999999985</v>
      </c>
      <c r="BG100" s="20">
        <v>20016.24</v>
      </c>
      <c r="BH100" s="20"/>
      <c r="BI100" s="20">
        <f t="shared" si="53"/>
        <v>79944.04999999986</v>
      </c>
      <c r="BJ100" s="20">
        <f t="shared" si="42"/>
        <v>243554.63999999996</v>
      </c>
      <c r="BK100" s="20">
        <f t="shared" si="43"/>
        <v>0</v>
      </c>
      <c r="BL100" s="20"/>
      <c r="BM100" s="20"/>
      <c r="BN100" s="20"/>
      <c r="BO100" s="20"/>
      <c r="BP100" s="20">
        <f t="shared" si="44"/>
        <v>59927.80999999985</v>
      </c>
      <c r="BQ100" s="17">
        <f t="shared" si="45"/>
        <v>59927.80999999985</v>
      </c>
      <c r="BR100" s="20">
        <f t="shared" si="54"/>
        <v>0</v>
      </c>
    </row>
    <row r="101" spans="1:70" s="10" customFormat="1" ht="18" customHeight="1">
      <c r="A101" s="15">
        <v>90</v>
      </c>
      <c r="B101" s="16" t="s">
        <v>125</v>
      </c>
      <c r="C101" s="17">
        <v>153629.46</v>
      </c>
      <c r="D101" s="18">
        <f t="shared" si="35"/>
        <v>153629.46</v>
      </c>
      <c r="E101" s="18"/>
      <c r="F101" s="18"/>
      <c r="G101" s="18"/>
      <c r="H101" s="18"/>
      <c r="I101" s="18"/>
      <c r="J101" s="18"/>
      <c r="K101" s="18"/>
      <c r="L101" s="18"/>
      <c r="M101" s="17">
        <f t="shared" si="46"/>
        <v>0</v>
      </c>
      <c r="N101" s="19"/>
      <c r="O101" s="18"/>
      <c r="P101" s="18"/>
      <c r="Q101" s="18">
        <f t="shared" si="47"/>
        <v>0</v>
      </c>
      <c r="R101" s="18"/>
      <c r="S101" s="18"/>
      <c r="T101" s="18"/>
      <c r="U101" s="18">
        <f t="shared" si="48"/>
        <v>0</v>
      </c>
      <c r="V101" s="20"/>
      <c r="W101" s="20"/>
      <c r="X101" s="20"/>
      <c r="Y101" s="20"/>
      <c r="Z101" s="20"/>
      <c r="AA101" s="20"/>
      <c r="AB101" s="20"/>
      <c r="AC101" s="18"/>
      <c r="AD101" s="20"/>
      <c r="AE101" s="20"/>
      <c r="AF101" s="20"/>
      <c r="AG101" s="20"/>
      <c r="AH101" s="20"/>
      <c r="AI101" s="20"/>
      <c r="AJ101" s="20"/>
      <c r="AK101" s="18">
        <f t="shared" si="49"/>
        <v>0</v>
      </c>
      <c r="AL101" s="20"/>
      <c r="AM101" s="20"/>
      <c r="AN101" s="20"/>
      <c r="AO101" s="21">
        <f t="shared" si="50"/>
        <v>0</v>
      </c>
      <c r="AP101" s="20"/>
      <c r="AQ101" s="20"/>
      <c r="AR101" s="20"/>
      <c r="AS101" s="18">
        <f t="shared" si="36"/>
        <v>0</v>
      </c>
      <c r="AT101" s="20"/>
      <c r="AU101" s="20"/>
      <c r="AV101" s="20"/>
      <c r="AW101" s="18">
        <f t="shared" si="51"/>
        <v>0</v>
      </c>
      <c r="AX101" s="20"/>
      <c r="AY101" s="20"/>
      <c r="AZ101" s="20"/>
      <c r="BA101" s="18">
        <f t="shared" si="52"/>
        <v>0</v>
      </c>
      <c r="BB101" s="20">
        <f t="shared" si="37"/>
        <v>0</v>
      </c>
      <c r="BC101" s="20">
        <f t="shared" si="38"/>
        <v>0</v>
      </c>
      <c r="BD101" s="20">
        <f t="shared" si="39"/>
        <v>0</v>
      </c>
      <c r="BE101" s="20">
        <f t="shared" si="40"/>
        <v>0</v>
      </c>
      <c r="BF101" s="20">
        <f t="shared" si="41"/>
        <v>153629.46</v>
      </c>
      <c r="BG101" s="20"/>
      <c r="BH101" s="20"/>
      <c r="BI101" s="20">
        <f t="shared" si="53"/>
        <v>153629.46</v>
      </c>
      <c r="BJ101" s="20">
        <f t="shared" si="42"/>
        <v>153629.46</v>
      </c>
      <c r="BK101" s="20">
        <f t="shared" si="43"/>
        <v>0</v>
      </c>
      <c r="BL101" s="20"/>
      <c r="BM101" s="20"/>
      <c r="BN101" s="20"/>
      <c r="BO101" s="20"/>
      <c r="BP101" s="20">
        <f t="shared" si="44"/>
        <v>153629.46</v>
      </c>
      <c r="BQ101" s="17">
        <f t="shared" si="45"/>
        <v>153629.46</v>
      </c>
      <c r="BR101" s="20">
        <f t="shared" si="54"/>
        <v>0</v>
      </c>
    </row>
    <row r="102" spans="1:70" s="10" customFormat="1" ht="18" customHeight="1">
      <c r="A102" s="15">
        <v>91</v>
      </c>
      <c r="B102" s="16" t="s">
        <v>126</v>
      </c>
      <c r="C102" s="17">
        <v>441487</v>
      </c>
      <c r="D102" s="18">
        <f t="shared" si="35"/>
        <v>358135.53</v>
      </c>
      <c r="E102" s="18">
        <v>83351.47</v>
      </c>
      <c r="F102" s="18">
        <v>9080.34</v>
      </c>
      <c r="G102" s="18">
        <v>7048.06</v>
      </c>
      <c r="H102" s="18"/>
      <c r="I102" s="18"/>
      <c r="J102" s="18">
        <v>9080.35</v>
      </c>
      <c r="K102" s="18">
        <v>9789.48</v>
      </c>
      <c r="L102" s="18"/>
      <c r="M102" s="17">
        <f t="shared" si="46"/>
        <v>0</v>
      </c>
      <c r="N102" s="19">
        <v>9080.35</v>
      </c>
      <c r="O102" s="18">
        <v>10433.19</v>
      </c>
      <c r="P102" s="18"/>
      <c r="Q102" s="18">
        <f t="shared" si="47"/>
        <v>0</v>
      </c>
      <c r="R102" s="18">
        <v>9123.99</v>
      </c>
      <c r="S102" s="18">
        <v>7275.66</v>
      </c>
      <c r="T102" s="18"/>
      <c r="U102" s="18">
        <f t="shared" si="48"/>
        <v>0</v>
      </c>
      <c r="V102" s="20">
        <v>9123.99</v>
      </c>
      <c r="W102" s="20">
        <v>8871.71</v>
      </c>
      <c r="X102" s="20"/>
      <c r="Y102" s="20"/>
      <c r="Z102" s="20">
        <v>9179.83</v>
      </c>
      <c r="AA102" s="20">
        <v>9666.52</v>
      </c>
      <c r="AB102" s="20"/>
      <c r="AC102" s="18"/>
      <c r="AD102" s="20">
        <v>9179.85</v>
      </c>
      <c r="AE102" s="20">
        <v>8235.29</v>
      </c>
      <c r="AF102" s="20"/>
      <c r="AG102" s="20"/>
      <c r="AH102" s="20">
        <v>9179.84</v>
      </c>
      <c r="AI102" s="20">
        <v>9271.32</v>
      </c>
      <c r="AJ102" s="20"/>
      <c r="AK102" s="18">
        <f t="shared" si="49"/>
        <v>0</v>
      </c>
      <c r="AL102" s="20">
        <v>9179.84</v>
      </c>
      <c r="AM102" s="20">
        <v>8756.85</v>
      </c>
      <c r="AN102" s="20"/>
      <c r="AO102" s="21">
        <f t="shared" si="50"/>
        <v>0</v>
      </c>
      <c r="AP102" s="20">
        <v>9179.84</v>
      </c>
      <c r="AQ102" s="20">
        <v>9824.81</v>
      </c>
      <c r="AR102" s="20"/>
      <c r="AS102" s="18">
        <f t="shared" si="36"/>
        <v>0</v>
      </c>
      <c r="AT102" s="20">
        <v>9179.85</v>
      </c>
      <c r="AU102" s="20">
        <v>9097.24</v>
      </c>
      <c r="AV102" s="20">
        <v>732000</v>
      </c>
      <c r="AW102" s="18">
        <f t="shared" si="51"/>
        <v>620338.9830508475</v>
      </c>
      <c r="AX102" s="20">
        <v>9179.86</v>
      </c>
      <c r="AY102" s="20">
        <v>10457.49</v>
      </c>
      <c r="AZ102" s="20"/>
      <c r="BA102" s="18">
        <f t="shared" si="52"/>
        <v>0</v>
      </c>
      <c r="BB102" s="20">
        <f t="shared" si="37"/>
        <v>109747.93000000001</v>
      </c>
      <c r="BC102" s="20">
        <f t="shared" si="38"/>
        <v>108727.62000000001</v>
      </c>
      <c r="BD102" s="20">
        <f t="shared" si="39"/>
        <v>732000</v>
      </c>
      <c r="BE102" s="20">
        <f t="shared" si="40"/>
        <v>620338.9830508475</v>
      </c>
      <c r="BF102" s="20">
        <f t="shared" si="41"/>
        <v>-181785.38</v>
      </c>
      <c r="BG102" s="20"/>
      <c r="BH102" s="20"/>
      <c r="BI102" s="20">
        <f t="shared" si="53"/>
        <v>-181785.38</v>
      </c>
      <c r="BJ102" s="20">
        <f t="shared" si="42"/>
        <v>466863.15</v>
      </c>
      <c r="BK102" s="20">
        <f t="shared" si="43"/>
        <v>83351.47</v>
      </c>
      <c r="BL102" s="20"/>
      <c r="BM102" s="20"/>
      <c r="BN102" s="20"/>
      <c r="BO102" s="20"/>
      <c r="BP102" s="20">
        <f t="shared" si="44"/>
        <v>-181785.38</v>
      </c>
      <c r="BQ102" s="17">
        <f t="shared" si="45"/>
        <v>-265136.85</v>
      </c>
      <c r="BR102" s="20">
        <f t="shared" si="54"/>
        <v>83351.47</v>
      </c>
    </row>
    <row r="103" spans="1:70" s="10" customFormat="1" ht="18" customHeight="1">
      <c r="A103" s="15">
        <v>92</v>
      </c>
      <c r="B103" s="16" t="s">
        <v>127</v>
      </c>
      <c r="C103" s="17">
        <v>219052.65</v>
      </c>
      <c r="D103" s="18">
        <f t="shared" si="35"/>
        <v>167718.15</v>
      </c>
      <c r="E103" s="18">
        <v>51334.5</v>
      </c>
      <c r="F103" s="18">
        <v>5337.91</v>
      </c>
      <c r="G103" s="18">
        <v>4903.75</v>
      </c>
      <c r="H103" s="18"/>
      <c r="I103" s="18"/>
      <c r="J103" s="18">
        <v>5337.91</v>
      </c>
      <c r="K103" s="18">
        <v>4964.4</v>
      </c>
      <c r="L103" s="18"/>
      <c r="M103" s="17">
        <f t="shared" si="46"/>
        <v>0</v>
      </c>
      <c r="N103" s="18">
        <v>5337.89</v>
      </c>
      <c r="O103" s="18">
        <v>5915.67</v>
      </c>
      <c r="P103" s="18"/>
      <c r="Q103" s="18">
        <f t="shared" si="47"/>
        <v>0</v>
      </c>
      <c r="R103" s="18">
        <v>5337.92</v>
      </c>
      <c r="S103" s="18">
        <v>4778.47</v>
      </c>
      <c r="T103" s="18"/>
      <c r="U103" s="18">
        <f t="shared" si="48"/>
        <v>0</v>
      </c>
      <c r="V103" s="20">
        <v>5337.92</v>
      </c>
      <c r="W103" s="20">
        <v>5276.87</v>
      </c>
      <c r="X103" s="20"/>
      <c r="Y103" s="20"/>
      <c r="Z103" s="20">
        <v>5441.54</v>
      </c>
      <c r="AA103" s="20">
        <v>5422.45</v>
      </c>
      <c r="AB103" s="20"/>
      <c r="AC103" s="18"/>
      <c r="AD103" s="20">
        <v>5441.53</v>
      </c>
      <c r="AE103" s="20">
        <v>5450.02</v>
      </c>
      <c r="AF103" s="20"/>
      <c r="AG103" s="20"/>
      <c r="AH103" s="20">
        <v>5501.63</v>
      </c>
      <c r="AI103" s="20">
        <v>5435.11</v>
      </c>
      <c r="AJ103" s="20"/>
      <c r="AK103" s="18">
        <f t="shared" si="49"/>
        <v>0</v>
      </c>
      <c r="AL103" s="20">
        <v>5501.65</v>
      </c>
      <c r="AM103" s="20">
        <v>5271.3</v>
      </c>
      <c r="AN103" s="20"/>
      <c r="AO103" s="21">
        <f t="shared" si="50"/>
        <v>0</v>
      </c>
      <c r="AP103" s="20">
        <v>5501.63</v>
      </c>
      <c r="AQ103" s="20">
        <v>6088.38</v>
      </c>
      <c r="AR103" s="20"/>
      <c r="AS103" s="18">
        <f t="shared" si="36"/>
        <v>0</v>
      </c>
      <c r="AT103" s="20">
        <v>5501.63</v>
      </c>
      <c r="AU103" s="20">
        <v>4936.38</v>
      </c>
      <c r="AV103" s="20"/>
      <c r="AW103" s="18">
        <f t="shared" si="51"/>
        <v>0</v>
      </c>
      <c r="AX103" s="20">
        <v>5483.48</v>
      </c>
      <c r="AY103" s="20">
        <v>6016.46</v>
      </c>
      <c r="AZ103" s="20"/>
      <c r="BA103" s="18">
        <f t="shared" si="52"/>
        <v>0</v>
      </c>
      <c r="BB103" s="20">
        <f t="shared" si="37"/>
        <v>65062.64</v>
      </c>
      <c r="BC103" s="20">
        <f t="shared" si="38"/>
        <v>64459.26</v>
      </c>
      <c r="BD103" s="20">
        <f t="shared" si="39"/>
        <v>0</v>
      </c>
      <c r="BE103" s="20">
        <f t="shared" si="40"/>
        <v>0</v>
      </c>
      <c r="BF103" s="20">
        <f t="shared" si="41"/>
        <v>283511.91</v>
      </c>
      <c r="BG103" s="20"/>
      <c r="BH103" s="20"/>
      <c r="BI103" s="20">
        <f t="shared" si="53"/>
        <v>283511.91</v>
      </c>
      <c r="BJ103" s="20">
        <f t="shared" si="42"/>
        <v>232177.41</v>
      </c>
      <c r="BK103" s="20">
        <f t="shared" si="43"/>
        <v>51334.5</v>
      </c>
      <c r="BL103" s="20"/>
      <c r="BM103" s="20"/>
      <c r="BN103" s="20"/>
      <c r="BO103" s="20"/>
      <c r="BP103" s="20">
        <f t="shared" si="44"/>
        <v>283511.91</v>
      </c>
      <c r="BQ103" s="17">
        <f t="shared" si="45"/>
        <v>232177.41</v>
      </c>
      <c r="BR103" s="20">
        <f t="shared" si="54"/>
        <v>51334.5</v>
      </c>
    </row>
    <row r="104" spans="1:70" s="10" customFormat="1" ht="18.75">
      <c r="A104" s="15">
        <v>93</v>
      </c>
      <c r="B104" s="16" t="s">
        <v>128</v>
      </c>
      <c r="C104" s="17">
        <v>178981.93</v>
      </c>
      <c r="D104" s="18">
        <f t="shared" si="35"/>
        <v>144031.4</v>
      </c>
      <c r="E104" s="18">
        <v>34950.53</v>
      </c>
      <c r="F104" s="18">
        <v>10313.36</v>
      </c>
      <c r="G104" s="18">
        <v>8932.95</v>
      </c>
      <c r="H104" s="18"/>
      <c r="I104" s="18"/>
      <c r="J104" s="18">
        <v>10365.27</v>
      </c>
      <c r="K104" s="18">
        <v>8497.02</v>
      </c>
      <c r="L104" s="18"/>
      <c r="M104" s="17">
        <f t="shared" si="46"/>
        <v>0</v>
      </c>
      <c r="N104" s="18">
        <v>10440.91</v>
      </c>
      <c r="O104" s="18">
        <v>12045.8</v>
      </c>
      <c r="P104" s="18"/>
      <c r="Q104" s="18">
        <f t="shared" si="47"/>
        <v>0</v>
      </c>
      <c r="R104" s="18">
        <v>10442.95</v>
      </c>
      <c r="S104" s="18">
        <v>9367.77</v>
      </c>
      <c r="T104" s="18"/>
      <c r="U104" s="18">
        <f t="shared" si="48"/>
        <v>0</v>
      </c>
      <c r="V104" s="20">
        <v>10916.78</v>
      </c>
      <c r="W104" s="20">
        <v>9802.39</v>
      </c>
      <c r="X104" s="20">
        <v>8993.36</v>
      </c>
      <c r="Y104" s="20">
        <f>X104/1.18</f>
        <v>7621.491525423729</v>
      </c>
      <c r="Z104" s="20">
        <v>10493.95</v>
      </c>
      <c r="AA104" s="20">
        <v>10627.03</v>
      </c>
      <c r="AB104" s="20"/>
      <c r="AC104" s="18"/>
      <c r="AD104" s="20">
        <v>10493.94</v>
      </c>
      <c r="AE104" s="20">
        <v>10735.99</v>
      </c>
      <c r="AF104" s="20">
        <v>3583.11</v>
      </c>
      <c r="AG104" s="20">
        <f>AF104/1.18</f>
        <v>3036.533898305085</v>
      </c>
      <c r="AH104" s="20">
        <v>10493.95</v>
      </c>
      <c r="AI104" s="20">
        <v>9890.29</v>
      </c>
      <c r="AJ104" s="20">
        <v>4777.48</v>
      </c>
      <c r="AK104" s="18">
        <f t="shared" si="49"/>
        <v>4048.7118644067796</v>
      </c>
      <c r="AL104" s="20">
        <v>10493.95</v>
      </c>
      <c r="AM104" s="20">
        <v>11143.78</v>
      </c>
      <c r="AN104" s="20"/>
      <c r="AO104" s="21">
        <f t="shared" si="50"/>
        <v>0</v>
      </c>
      <c r="AP104" s="20">
        <v>10493.95</v>
      </c>
      <c r="AQ104" s="20">
        <v>10940.85</v>
      </c>
      <c r="AR104" s="20"/>
      <c r="AS104" s="18">
        <f t="shared" si="36"/>
        <v>0</v>
      </c>
      <c r="AT104" s="20">
        <v>10493.94</v>
      </c>
      <c r="AU104" s="20">
        <v>10661.33</v>
      </c>
      <c r="AV104" s="20"/>
      <c r="AW104" s="18">
        <f t="shared" si="51"/>
        <v>0</v>
      </c>
      <c r="AX104" s="20">
        <v>10493.95</v>
      </c>
      <c r="AY104" s="20">
        <v>11150.64</v>
      </c>
      <c r="AZ104" s="27">
        <v>6.5</v>
      </c>
      <c r="BA104" s="18">
        <f t="shared" si="52"/>
        <v>5.508474576271187</v>
      </c>
      <c r="BB104" s="20">
        <f t="shared" si="37"/>
        <v>125936.90000000001</v>
      </c>
      <c r="BC104" s="20">
        <f t="shared" si="38"/>
        <v>123795.84000000001</v>
      </c>
      <c r="BD104" s="20">
        <f t="shared" si="39"/>
        <v>17360.45</v>
      </c>
      <c r="BE104" s="20">
        <f t="shared" si="40"/>
        <v>14712.245762711866</v>
      </c>
      <c r="BF104" s="20">
        <f t="shared" si="41"/>
        <v>285417.32</v>
      </c>
      <c r="BG104" s="20">
        <v>12686.04</v>
      </c>
      <c r="BH104" s="20"/>
      <c r="BI104" s="20">
        <f t="shared" si="53"/>
        <v>298103.36</v>
      </c>
      <c r="BJ104" s="20">
        <f t="shared" si="42"/>
        <v>267827.24</v>
      </c>
      <c r="BK104" s="20">
        <f t="shared" si="43"/>
        <v>34950.53</v>
      </c>
      <c r="BL104" s="20"/>
      <c r="BM104" s="20"/>
      <c r="BN104" s="20"/>
      <c r="BO104" s="20"/>
      <c r="BP104" s="20">
        <f t="shared" si="44"/>
        <v>285417.32</v>
      </c>
      <c r="BQ104" s="17">
        <f t="shared" si="45"/>
        <v>250466.78999999998</v>
      </c>
      <c r="BR104" s="20">
        <f t="shared" si="54"/>
        <v>34950.53</v>
      </c>
    </row>
    <row r="105" spans="1:70" s="10" customFormat="1" ht="18.75">
      <c r="A105" s="15">
        <v>94</v>
      </c>
      <c r="B105" s="16" t="s">
        <v>129</v>
      </c>
      <c r="C105" s="17">
        <v>241015.06</v>
      </c>
      <c r="D105" s="18">
        <f t="shared" si="35"/>
        <v>189784.75</v>
      </c>
      <c r="E105" s="18">
        <v>51230.31</v>
      </c>
      <c r="F105" s="18">
        <v>8203.39</v>
      </c>
      <c r="G105" s="18">
        <v>7121.07</v>
      </c>
      <c r="H105" s="18"/>
      <c r="I105" s="18"/>
      <c r="J105" s="18">
        <v>8203.38</v>
      </c>
      <c r="K105" s="18">
        <v>8090.2</v>
      </c>
      <c r="L105" s="18"/>
      <c r="M105" s="17">
        <f t="shared" si="46"/>
        <v>0</v>
      </c>
      <c r="N105" s="19">
        <v>8203.38</v>
      </c>
      <c r="O105" s="18">
        <v>8345.88</v>
      </c>
      <c r="P105" s="18"/>
      <c r="Q105" s="18">
        <f t="shared" si="47"/>
        <v>0</v>
      </c>
      <c r="R105" s="18">
        <v>8203.38</v>
      </c>
      <c r="S105" s="18">
        <v>8641.4</v>
      </c>
      <c r="T105" s="18"/>
      <c r="U105" s="18">
        <f t="shared" si="48"/>
        <v>0</v>
      </c>
      <c r="V105" s="20">
        <v>8203.18</v>
      </c>
      <c r="W105" s="20">
        <v>7901.68</v>
      </c>
      <c r="X105" s="20"/>
      <c r="Y105" s="20"/>
      <c r="Z105" s="20">
        <v>8203.18</v>
      </c>
      <c r="AA105" s="20">
        <v>9060.46</v>
      </c>
      <c r="AB105" s="20"/>
      <c r="AC105" s="18"/>
      <c r="AD105" s="20">
        <v>8203.19</v>
      </c>
      <c r="AE105" s="20">
        <v>8543.23</v>
      </c>
      <c r="AF105" s="20"/>
      <c r="AG105" s="20"/>
      <c r="AH105" s="20">
        <v>8203.2</v>
      </c>
      <c r="AI105" s="20">
        <v>8100.98</v>
      </c>
      <c r="AJ105" s="20"/>
      <c r="AK105" s="18">
        <f t="shared" si="49"/>
        <v>0</v>
      </c>
      <c r="AL105" s="20">
        <v>8203.19</v>
      </c>
      <c r="AM105" s="20">
        <v>7625.6</v>
      </c>
      <c r="AN105" s="20"/>
      <c r="AO105" s="21">
        <f t="shared" si="50"/>
        <v>0</v>
      </c>
      <c r="AP105" s="20">
        <v>8203.19</v>
      </c>
      <c r="AQ105" s="20">
        <v>8822.46</v>
      </c>
      <c r="AR105" s="20">
        <f>338058</f>
        <v>338058</v>
      </c>
      <c r="AS105" s="18">
        <f t="shared" si="36"/>
        <v>286489.8305084746</v>
      </c>
      <c r="AT105" s="20">
        <v>8203.19</v>
      </c>
      <c r="AU105" s="20">
        <v>7531.42</v>
      </c>
      <c r="AV105" s="20"/>
      <c r="AW105" s="18">
        <f t="shared" si="51"/>
        <v>0</v>
      </c>
      <c r="AX105" s="20">
        <v>8203.2</v>
      </c>
      <c r="AY105" s="20">
        <v>8898.53</v>
      </c>
      <c r="AZ105" s="20"/>
      <c r="BA105" s="18">
        <f t="shared" si="52"/>
        <v>0</v>
      </c>
      <c r="BB105" s="20">
        <f t="shared" si="37"/>
        <v>98439.05000000002</v>
      </c>
      <c r="BC105" s="20">
        <f t="shared" si="38"/>
        <v>98682.91</v>
      </c>
      <c r="BD105" s="20">
        <f t="shared" si="39"/>
        <v>338058</v>
      </c>
      <c r="BE105" s="20">
        <f t="shared" si="40"/>
        <v>286489.8305084746</v>
      </c>
      <c r="BF105" s="20">
        <f t="shared" si="41"/>
        <v>1639.969999999972</v>
      </c>
      <c r="BG105" s="20">
        <v>10229.28</v>
      </c>
      <c r="BH105" s="20"/>
      <c r="BI105" s="20">
        <f t="shared" si="53"/>
        <v>11869.249999999973</v>
      </c>
      <c r="BJ105" s="20">
        <f t="shared" si="42"/>
        <v>288467.66000000003</v>
      </c>
      <c r="BK105" s="20">
        <f t="shared" si="43"/>
        <v>51230.31</v>
      </c>
      <c r="BL105" s="20"/>
      <c r="BM105" s="20"/>
      <c r="BN105" s="20"/>
      <c r="BO105" s="20"/>
      <c r="BP105" s="20">
        <f t="shared" si="44"/>
        <v>1639.969999999972</v>
      </c>
      <c r="BQ105" s="17">
        <f t="shared" si="45"/>
        <v>-49590.33999999997</v>
      </c>
      <c r="BR105" s="20">
        <f t="shared" si="54"/>
        <v>51230.31</v>
      </c>
    </row>
    <row r="106" spans="1:70" s="10" customFormat="1" ht="18.75">
      <c r="A106" s="15">
        <v>95</v>
      </c>
      <c r="B106" s="16" t="s">
        <v>130</v>
      </c>
      <c r="C106" s="17">
        <v>251944.72</v>
      </c>
      <c r="D106" s="18">
        <f t="shared" si="35"/>
        <v>251944.72</v>
      </c>
      <c r="E106" s="18"/>
      <c r="F106" s="18">
        <v>27772.47</v>
      </c>
      <c r="G106" s="18">
        <v>24027.2</v>
      </c>
      <c r="H106" s="18"/>
      <c r="I106" s="18"/>
      <c r="J106" s="18">
        <v>27799.13</v>
      </c>
      <c r="K106" s="18">
        <v>25022.2</v>
      </c>
      <c r="L106" s="18"/>
      <c r="M106" s="17">
        <f t="shared" si="46"/>
        <v>0</v>
      </c>
      <c r="N106" s="19">
        <v>27799.14</v>
      </c>
      <c r="O106" s="18">
        <v>31034.71</v>
      </c>
      <c r="P106" s="18"/>
      <c r="Q106" s="18">
        <f t="shared" si="47"/>
        <v>0</v>
      </c>
      <c r="R106" s="18">
        <v>27799.15</v>
      </c>
      <c r="S106" s="18">
        <v>25383.89</v>
      </c>
      <c r="T106" s="18">
        <v>20094.16</v>
      </c>
      <c r="U106" s="18">
        <f t="shared" si="48"/>
        <v>17028.949152542373</v>
      </c>
      <c r="V106" s="20">
        <v>27810.32</v>
      </c>
      <c r="W106" s="20">
        <v>27895.27</v>
      </c>
      <c r="X106" s="20"/>
      <c r="Y106" s="20"/>
      <c r="Z106" s="20">
        <v>28167.33</v>
      </c>
      <c r="AA106" s="20">
        <v>26529.89</v>
      </c>
      <c r="AB106" s="20"/>
      <c r="AC106" s="18"/>
      <c r="AD106" s="20">
        <v>28521.55</v>
      </c>
      <c r="AE106" s="20">
        <v>27224.87</v>
      </c>
      <c r="AF106" s="20"/>
      <c r="AG106" s="20"/>
      <c r="AH106" s="20">
        <v>27938.53</v>
      </c>
      <c r="AI106" s="20">
        <v>29347.29</v>
      </c>
      <c r="AJ106" s="20"/>
      <c r="AK106" s="18">
        <f t="shared" si="49"/>
        <v>0</v>
      </c>
      <c r="AL106" s="20">
        <v>27946.48</v>
      </c>
      <c r="AM106" s="20">
        <v>27257.09</v>
      </c>
      <c r="AN106" s="20"/>
      <c r="AO106" s="21">
        <f t="shared" si="50"/>
        <v>0</v>
      </c>
      <c r="AP106" s="20">
        <v>27946.51</v>
      </c>
      <c r="AQ106" s="20">
        <v>28619.58</v>
      </c>
      <c r="AR106" s="20"/>
      <c r="AS106" s="18">
        <f t="shared" si="36"/>
        <v>0</v>
      </c>
      <c r="AT106" s="20">
        <v>27946.51</v>
      </c>
      <c r="AU106" s="20">
        <v>26366.66</v>
      </c>
      <c r="AV106" s="20">
        <v>8900</v>
      </c>
      <c r="AW106" s="18">
        <f>AV106</f>
        <v>8900</v>
      </c>
      <c r="AX106" s="20">
        <v>27966.65</v>
      </c>
      <c r="AY106" s="20">
        <v>30507.77</v>
      </c>
      <c r="AZ106" s="20"/>
      <c r="BA106" s="18">
        <f t="shared" si="52"/>
        <v>0</v>
      </c>
      <c r="BB106" s="20">
        <f t="shared" si="37"/>
        <v>335413.77</v>
      </c>
      <c r="BC106" s="20">
        <f t="shared" si="38"/>
        <v>329216.42000000004</v>
      </c>
      <c r="BD106" s="20">
        <f t="shared" si="39"/>
        <v>28994.16</v>
      </c>
      <c r="BE106" s="20">
        <f t="shared" si="40"/>
        <v>25928.949152542373</v>
      </c>
      <c r="BF106" s="20">
        <f t="shared" si="41"/>
        <v>552166.98</v>
      </c>
      <c r="BG106" s="20">
        <v>15765.72</v>
      </c>
      <c r="BH106" s="20"/>
      <c r="BI106" s="20">
        <f t="shared" si="53"/>
        <v>567932.7</v>
      </c>
      <c r="BJ106" s="20">
        <f t="shared" si="42"/>
        <v>581161.14</v>
      </c>
      <c r="BK106" s="20">
        <f t="shared" si="43"/>
        <v>0</v>
      </c>
      <c r="BL106" s="20"/>
      <c r="BM106" s="20"/>
      <c r="BN106" s="20"/>
      <c r="BO106" s="20"/>
      <c r="BP106" s="20">
        <f t="shared" si="44"/>
        <v>552166.98</v>
      </c>
      <c r="BQ106" s="17">
        <f t="shared" si="45"/>
        <v>552166.98</v>
      </c>
      <c r="BR106" s="20">
        <f t="shared" si="54"/>
        <v>0</v>
      </c>
    </row>
    <row r="107" spans="1:70" s="10" customFormat="1" ht="18.75">
      <c r="A107" s="15">
        <v>96</v>
      </c>
      <c r="B107" s="16" t="s">
        <v>131</v>
      </c>
      <c r="C107" s="17">
        <v>129156.56</v>
      </c>
      <c r="D107" s="18">
        <f t="shared" si="35"/>
        <v>124649.89</v>
      </c>
      <c r="E107" s="18">
        <v>4506.67</v>
      </c>
      <c r="F107" s="18">
        <v>12051.84</v>
      </c>
      <c r="G107" s="18">
        <v>10368</v>
      </c>
      <c r="H107" s="18"/>
      <c r="I107" s="18"/>
      <c r="J107" s="18">
        <v>11960.82</v>
      </c>
      <c r="K107" s="18">
        <v>10409.42</v>
      </c>
      <c r="L107" s="18"/>
      <c r="M107" s="17">
        <f t="shared" si="46"/>
        <v>0</v>
      </c>
      <c r="N107" s="19">
        <v>11960.83</v>
      </c>
      <c r="O107" s="18">
        <v>12730.92</v>
      </c>
      <c r="P107" s="18"/>
      <c r="Q107" s="18">
        <f t="shared" si="47"/>
        <v>0</v>
      </c>
      <c r="R107" s="18">
        <v>11960.85</v>
      </c>
      <c r="S107" s="18">
        <v>11666.8</v>
      </c>
      <c r="T107" s="18"/>
      <c r="U107" s="18">
        <f t="shared" si="48"/>
        <v>0</v>
      </c>
      <c r="V107" s="20">
        <v>11960.85</v>
      </c>
      <c r="W107" s="20">
        <v>10256.81</v>
      </c>
      <c r="X107" s="20"/>
      <c r="Y107" s="20"/>
      <c r="Z107" s="20">
        <v>11917.4</v>
      </c>
      <c r="AA107" s="20">
        <v>13317.95</v>
      </c>
      <c r="AB107" s="20"/>
      <c r="AC107" s="18"/>
      <c r="AD107" s="20">
        <v>11917.4</v>
      </c>
      <c r="AE107" s="20">
        <v>13719.62</v>
      </c>
      <c r="AF107" s="20"/>
      <c r="AG107" s="20"/>
      <c r="AH107" s="20">
        <v>11960.83</v>
      </c>
      <c r="AI107" s="20">
        <v>12674.07</v>
      </c>
      <c r="AJ107" s="20"/>
      <c r="AK107" s="18">
        <f t="shared" si="49"/>
        <v>0</v>
      </c>
      <c r="AL107" s="20">
        <v>11960.84</v>
      </c>
      <c r="AM107" s="20">
        <v>11107.17</v>
      </c>
      <c r="AN107" s="20"/>
      <c r="AO107" s="21">
        <f t="shared" si="50"/>
        <v>0</v>
      </c>
      <c r="AP107" s="20">
        <v>11960.83</v>
      </c>
      <c r="AQ107" s="20">
        <v>12969.71</v>
      </c>
      <c r="AR107" s="20"/>
      <c r="AS107" s="18">
        <f t="shared" si="36"/>
        <v>0</v>
      </c>
      <c r="AT107" s="20">
        <v>11960.83</v>
      </c>
      <c r="AU107" s="20">
        <v>11606.31</v>
      </c>
      <c r="AV107" s="20"/>
      <c r="AW107" s="18">
        <f t="shared" si="51"/>
        <v>0</v>
      </c>
      <c r="AX107" s="20">
        <v>11945.99</v>
      </c>
      <c r="AY107" s="20">
        <v>12114.06</v>
      </c>
      <c r="AZ107" s="20"/>
      <c r="BA107" s="18">
        <f t="shared" si="52"/>
        <v>0</v>
      </c>
      <c r="BB107" s="20">
        <f t="shared" si="37"/>
        <v>143519.31</v>
      </c>
      <c r="BC107" s="20">
        <f t="shared" si="38"/>
        <v>142940.84</v>
      </c>
      <c r="BD107" s="20">
        <f t="shared" si="39"/>
        <v>0</v>
      </c>
      <c r="BE107" s="20">
        <f t="shared" si="40"/>
        <v>0</v>
      </c>
      <c r="BF107" s="20">
        <f t="shared" si="41"/>
        <v>272097.4</v>
      </c>
      <c r="BG107" s="20">
        <v>10116.6</v>
      </c>
      <c r="BH107" s="20"/>
      <c r="BI107" s="20">
        <f t="shared" si="53"/>
        <v>282214</v>
      </c>
      <c r="BJ107" s="20">
        <f t="shared" si="42"/>
        <v>267590.73</v>
      </c>
      <c r="BK107" s="20">
        <f t="shared" si="43"/>
        <v>4506.67</v>
      </c>
      <c r="BL107" s="20"/>
      <c r="BM107" s="20"/>
      <c r="BN107" s="20"/>
      <c r="BO107" s="20"/>
      <c r="BP107" s="20">
        <f t="shared" si="44"/>
        <v>272097.4</v>
      </c>
      <c r="BQ107" s="17">
        <f t="shared" si="45"/>
        <v>267590.73</v>
      </c>
      <c r="BR107" s="20">
        <f t="shared" si="54"/>
        <v>4506.67</v>
      </c>
    </row>
    <row r="108" spans="1:70" s="10" customFormat="1" ht="18.75">
      <c r="A108" s="15">
        <v>97</v>
      </c>
      <c r="B108" s="16" t="s">
        <v>132</v>
      </c>
      <c r="C108" s="17">
        <v>82876.19</v>
      </c>
      <c r="D108" s="18">
        <f aca="true" t="shared" si="55" ref="D108:D139">C108-E108</f>
        <v>82876.19</v>
      </c>
      <c r="E108" s="18"/>
      <c r="F108" s="18">
        <v>3690.16</v>
      </c>
      <c r="G108" s="18">
        <v>2432.53</v>
      </c>
      <c r="H108" s="18"/>
      <c r="I108" s="18"/>
      <c r="J108" s="18">
        <v>3690.16</v>
      </c>
      <c r="K108" s="18">
        <v>3079.52</v>
      </c>
      <c r="L108" s="18"/>
      <c r="M108" s="17">
        <f t="shared" si="46"/>
        <v>0</v>
      </c>
      <c r="N108" s="19">
        <v>3690.16</v>
      </c>
      <c r="O108" s="18">
        <v>4982.27</v>
      </c>
      <c r="P108" s="18"/>
      <c r="Q108" s="18">
        <f t="shared" si="47"/>
        <v>0</v>
      </c>
      <c r="R108" s="18">
        <v>3690.16</v>
      </c>
      <c r="S108" s="18">
        <v>2963.95</v>
      </c>
      <c r="T108" s="18"/>
      <c r="U108" s="18">
        <f t="shared" si="48"/>
        <v>0</v>
      </c>
      <c r="V108" s="20">
        <v>3690.16</v>
      </c>
      <c r="W108" s="20">
        <v>4100.25</v>
      </c>
      <c r="X108" s="20"/>
      <c r="Y108" s="20"/>
      <c r="Z108" s="20">
        <v>3745.31</v>
      </c>
      <c r="AA108" s="20">
        <v>4037.7</v>
      </c>
      <c r="AB108" s="20"/>
      <c r="AC108" s="18"/>
      <c r="AD108" s="20">
        <v>3743.08</v>
      </c>
      <c r="AE108" s="20">
        <v>3114.69</v>
      </c>
      <c r="AF108" s="20"/>
      <c r="AG108" s="20"/>
      <c r="AH108" s="20">
        <v>3743.09</v>
      </c>
      <c r="AI108" s="20">
        <v>4277.63</v>
      </c>
      <c r="AJ108" s="20"/>
      <c r="AK108" s="18">
        <f t="shared" si="49"/>
        <v>0</v>
      </c>
      <c r="AL108" s="20">
        <v>3814.29</v>
      </c>
      <c r="AM108" s="20">
        <v>4013.09</v>
      </c>
      <c r="AN108" s="20"/>
      <c r="AO108" s="21">
        <f t="shared" si="50"/>
        <v>0</v>
      </c>
      <c r="AP108" s="20">
        <v>3814.29</v>
      </c>
      <c r="AQ108" s="20">
        <v>3580</v>
      </c>
      <c r="AR108" s="20">
        <v>52251.36</v>
      </c>
      <c r="AS108" s="18">
        <f aca="true" t="shared" si="56" ref="AS108:AS139">AR108/1.18</f>
        <v>44280.813559322036</v>
      </c>
      <c r="AT108" s="20">
        <v>3814.29</v>
      </c>
      <c r="AU108" s="20">
        <v>4442.93</v>
      </c>
      <c r="AV108" s="20">
        <v>67198.46</v>
      </c>
      <c r="AW108" s="18">
        <f t="shared" si="51"/>
        <v>56947.847457627126</v>
      </c>
      <c r="AX108" s="20">
        <v>3814.29</v>
      </c>
      <c r="AY108" s="20">
        <v>3660.33</v>
      </c>
      <c r="AZ108" s="20"/>
      <c r="BA108" s="18">
        <f t="shared" si="52"/>
        <v>0</v>
      </c>
      <c r="BB108" s="20">
        <f aca="true" t="shared" si="57" ref="BB108:BB139">AX108+AT108+AP108+AL108+AH108+AD108+Z108+V108+R108+N108+J108+F108</f>
        <v>44939.44000000002</v>
      </c>
      <c r="BC108" s="20">
        <f aca="true" t="shared" si="58" ref="BC108:BC139">AY108+AU108+AQ108+AM108+AI108+AE108+AA108+W108+S108+O108+K108+G108</f>
        <v>44684.88999999999</v>
      </c>
      <c r="BD108" s="20">
        <f aca="true" t="shared" si="59" ref="BD108:BD139">AZ108+AV108+AR108+AN108+AJ108+AF108+AB108+X108+T108+P108+L108+H108</f>
        <v>119449.82</v>
      </c>
      <c r="BE108" s="20">
        <f aca="true" t="shared" si="60" ref="BE108:BE139">BA108+AW108+AS108+AO108+AK108+AG108+AC108+Y108+U108+Q108+M108+I108</f>
        <v>101228.66101694916</v>
      </c>
      <c r="BF108" s="20">
        <f aca="true" t="shared" si="61" ref="BF108:BF139">C108+BC108-BD108</f>
        <v>8111.25999999998</v>
      </c>
      <c r="BG108" s="20"/>
      <c r="BH108" s="20"/>
      <c r="BI108" s="20">
        <f t="shared" si="53"/>
        <v>8111.25999999998</v>
      </c>
      <c r="BJ108" s="20">
        <f aca="true" t="shared" si="62" ref="BJ108:BJ139">BC108+D108</f>
        <v>127561.07999999999</v>
      </c>
      <c r="BK108" s="20">
        <f aca="true" t="shared" si="63" ref="BK108:BK139">E108</f>
        <v>0</v>
      </c>
      <c r="BL108" s="20"/>
      <c r="BM108" s="20"/>
      <c r="BN108" s="20"/>
      <c r="BO108" s="20"/>
      <c r="BP108" s="20">
        <f aca="true" t="shared" si="64" ref="BP108:BP139">C108+BC108-BD108-BL108-BM108</f>
        <v>8111.25999999998</v>
      </c>
      <c r="BQ108" s="17">
        <f aca="true" t="shared" si="65" ref="BQ108:BQ139">D108+BC108-BD108-BL108</f>
        <v>8111.25999999998</v>
      </c>
      <c r="BR108" s="20">
        <f t="shared" si="54"/>
        <v>0</v>
      </c>
    </row>
    <row r="109" spans="1:70" s="10" customFormat="1" ht="18.75">
      <c r="A109" s="15">
        <v>98</v>
      </c>
      <c r="B109" s="16" t="s">
        <v>133</v>
      </c>
      <c r="C109" s="17">
        <v>131427.55</v>
      </c>
      <c r="D109" s="18">
        <f t="shared" si="55"/>
        <v>74148.01999999999</v>
      </c>
      <c r="E109" s="18">
        <v>57279.53</v>
      </c>
      <c r="F109" s="18">
        <v>7286.73</v>
      </c>
      <c r="G109" s="18">
        <v>6072.38</v>
      </c>
      <c r="H109" s="18"/>
      <c r="I109" s="18"/>
      <c r="J109" s="18">
        <v>7286.74</v>
      </c>
      <c r="K109" s="18">
        <v>5817.86</v>
      </c>
      <c r="L109" s="18"/>
      <c r="M109" s="17">
        <f t="shared" si="46"/>
        <v>0</v>
      </c>
      <c r="N109" s="19">
        <v>7286.74</v>
      </c>
      <c r="O109" s="18">
        <v>9426.73</v>
      </c>
      <c r="P109" s="18"/>
      <c r="Q109" s="18">
        <f t="shared" si="47"/>
        <v>0</v>
      </c>
      <c r="R109" s="18">
        <v>7756.13</v>
      </c>
      <c r="S109" s="18">
        <v>6102.55</v>
      </c>
      <c r="T109" s="18"/>
      <c r="U109" s="18">
        <f t="shared" si="48"/>
        <v>0</v>
      </c>
      <c r="V109" s="20">
        <v>7314.28</v>
      </c>
      <c r="W109" s="20">
        <v>7931.65</v>
      </c>
      <c r="X109" s="20"/>
      <c r="Y109" s="20"/>
      <c r="Z109" s="20">
        <v>7377.51</v>
      </c>
      <c r="AA109" s="20">
        <v>5550.36</v>
      </c>
      <c r="AB109" s="20"/>
      <c r="AC109" s="18"/>
      <c r="AD109" s="20">
        <v>7368.56</v>
      </c>
      <c r="AE109" s="20">
        <v>5230.63</v>
      </c>
      <c r="AF109" s="20"/>
      <c r="AG109" s="20"/>
      <c r="AH109" s="20">
        <v>7377.51</v>
      </c>
      <c r="AI109" s="20">
        <v>7886.86</v>
      </c>
      <c r="AJ109" s="20"/>
      <c r="AK109" s="18">
        <f t="shared" si="49"/>
        <v>0</v>
      </c>
      <c r="AL109" s="20">
        <v>7377.53</v>
      </c>
      <c r="AM109" s="20">
        <v>7448.35</v>
      </c>
      <c r="AN109" s="20"/>
      <c r="AO109" s="21">
        <f t="shared" si="50"/>
        <v>0</v>
      </c>
      <c r="AP109" s="20">
        <v>7423.16</v>
      </c>
      <c r="AQ109" s="20">
        <v>6659.6</v>
      </c>
      <c r="AR109" s="20"/>
      <c r="AS109" s="18">
        <f t="shared" si="56"/>
        <v>0</v>
      </c>
      <c r="AT109" s="20">
        <v>7423.16</v>
      </c>
      <c r="AU109" s="20">
        <v>8637.2</v>
      </c>
      <c r="AV109" s="20"/>
      <c r="AW109" s="18">
        <f t="shared" si="51"/>
        <v>0</v>
      </c>
      <c r="AX109" s="20">
        <v>7423.14</v>
      </c>
      <c r="AY109" s="20">
        <v>8053.46</v>
      </c>
      <c r="AZ109" s="20"/>
      <c r="BA109" s="18">
        <f t="shared" si="52"/>
        <v>0</v>
      </c>
      <c r="BB109" s="20">
        <f t="shared" si="57"/>
        <v>88701.19</v>
      </c>
      <c r="BC109" s="20">
        <f t="shared" si="58"/>
        <v>84817.63</v>
      </c>
      <c r="BD109" s="20">
        <f t="shared" si="59"/>
        <v>0</v>
      </c>
      <c r="BE109" s="20">
        <f t="shared" si="60"/>
        <v>0</v>
      </c>
      <c r="BF109" s="20">
        <f t="shared" si="61"/>
        <v>216245.18</v>
      </c>
      <c r="BG109" s="20"/>
      <c r="BH109" s="20"/>
      <c r="BI109" s="20">
        <f t="shared" si="53"/>
        <v>216245.18</v>
      </c>
      <c r="BJ109" s="20">
        <f t="shared" si="62"/>
        <v>158965.65</v>
      </c>
      <c r="BK109" s="20">
        <f t="shared" si="63"/>
        <v>57279.53</v>
      </c>
      <c r="BL109" s="20">
        <v>229596.91</v>
      </c>
      <c r="BM109" s="20">
        <v>21063.34</v>
      </c>
      <c r="BN109" s="20"/>
      <c r="BO109" s="20"/>
      <c r="BP109" s="20">
        <f t="shared" si="64"/>
        <v>-34415.07000000001</v>
      </c>
      <c r="BQ109" s="17">
        <f t="shared" si="65"/>
        <v>-70631.26000000001</v>
      </c>
      <c r="BR109" s="20">
        <f t="shared" si="54"/>
        <v>36216.19</v>
      </c>
    </row>
    <row r="110" spans="1:70" s="10" customFormat="1" ht="18.75">
      <c r="A110" s="15">
        <v>99</v>
      </c>
      <c r="B110" s="16" t="s">
        <v>134</v>
      </c>
      <c r="C110" s="17">
        <v>276133.78</v>
      </c>
      <c r="D110" s="18">
        <f t="shared" si="55"/>
        <v>150880.73000000004</v>
      </c>
      <c r="E110" s="18">
        <v>125253.05</v>
      </c>
      <c r="F110" s="18">
        <v>14454.34</v>
      </c>
      <c r="G110" s="18">
        <v>12745.25</v>
      </c>
      <c r="H110" s="18"/>
      <c r="I110" s="18"/>
      <c r="J110" s="18">
        <v>14454.36</v>
      </c>
      <c r="K110" s="18">
        <v>13353.9</v>
      </c>
      <c r="L110" s="18"/>
      <c r="M110" s="17">
        <f t="shared" si="46"/>
        <v>0</v>
      </c>
      <c r="N110" s="19">
        <v>14454.36</v>
      </c>
      <c r="O110" s="18">
        <v>17198.55</v>
      </c>
      <c r="P110" s="18"/>
      <c r="Q110" s="18">
        <f t="shared" si="47"/>
        <v>0</v>
      </c>
      <c r="R110" s="18">
        <v>14454.33</v>
      </c>
      <c r="S110" s="18">
        <v>11583.45</v>
      </c>
      <c r="T110" s="18"/>
      <c r="U110" s="18">
        <f t="shared" si="48"/>
        <v>0</v>
      </c>
      <c r="V110" s="20">
        <v>14454.32</v>
      </c>
      <c r="W110" s="20">
        <v>14510.34</v>
      </c>
      <c r="X110" s="20"/>
      <c r="Y110" s="20"/>
      <c r="Z110" s="20">
        <v>14659.64</v>
      </c>
      <c r="AA110" s="20">
        <v>13225.38</v>
      </c>
      <c r="AB110" s="20"/>
      <c r="AC110" s="18"/>
      <c r="AD110" s="20">
        <v>14512.54</v>
      </c>
      <c r="AE110" s="20">
        <v>14644.7</v>
      </c>
      <c r="AF110" s="20"/>
      <c r="AG110" s="20"/>
      <c r="AH110" s="20">
        <v>14525.53</v>
      </c>
      <c r="AI110" s="20">
        <v>16507.87</v>
      </c>
      <c r="AJ110" s="23">
        <v>48716.8</v>
      </c>
      <c r="AK110" s="30">
        <f t="shared" si="49"/>
        <v>41285.42372881356</v>
      </c>
      <c r="AL110" s="20">
        <v>14525.53</v>
      </c>
      <c r="AM110" s="20">
        <v>12987.94</v>
      </c>
      <c r="AN110" s="23">
        <v>13003.7</v>
      </c>
      <c r="AO110" s="24">
        <f t="shared" si="50"/>
        <v>11020.084745762713</v>
      </c>
      <c r="AP110" s="20">
        <v>14525.52</v>
      </c>
      <c r="AQ110" s="20">
        <v>12305.24</v>
      </c>
      <c r="AR110" s="20"/>
      <c r="AS110" s="18">
        <f t="shared" si="56"/>
        <v>0</v>
      </c>
      <c r="AT110" s="20">
        <v>14525.53</v>
      </c>
      <c r="AU110" s="20">
        <v>16371.93</v>
      </c>
      <c r="AV110" s="20"/>
      <c r="AW110" s="18">
        <f t="shared" si="51"/>
        <v>0</v>
      </c>
      <c r="AX110" s="20">
        <v>14525.53</v>
      </c>
      <c r="AY110" s="20">
        <v>15878.63</v>
      </c>
      <c r="AZ110" s="20"/>
      <c r="BA110" s="18">
        <f t="shared" si="52"/>
        <v>0</v>
      </c>
      <c r="BB110" s="20">
        <f t="shared" si="57"/>
        <v>174071.53</v>
      </c>
      <c r="BC110" s="20">
        <f t="shared" si="58"/>
        <v>171313.18</v>
      </c>
      <c r="BD110" s="20">
        <f t="shared" si="59"/>
        <v>61720.5</v>
      </c>
      <c r="BE110" s="20">
        <f t="shared" si="60"/>
        <v>52305.50847457627</v>
      </c>
      <c r="BF110" s="20">
        <f t="shared" si="61"/>
        <v>385726.46</v>
      </c>
      <c r="BG110" s="20"/>
      <c r="BH110" s="20"/>
      <c r="BI110" s="20">
        <f t="shared" si="53"/>
        <v>385726.46</v>
      </c>
      <c r="BJ110" s="20">
        <f t="shared" si="62"/>
        <v>322193.91000000003</v>
      </c>
      <c r="BK110" s="20">
        <f t="shared" si="63"/>
        <v>125253.05</v>
      </c>
      <c r="BL110" s="20">
        <v>171600</v>
      </c>
      <c r="BM110" s="20">
        <v>22774</v>
      </c>
      <c r="BN110" s="20"/>
      <c r="BO110" s="20"/>
      <c r="BP110" s="20">
        <f t="shared" si="64"/>
        <v>191352.46000000002</v>
      </c>
      <c r="BQ110" s="17">
        <f t="shared" si="65"/>
        <v>88873.41000000003</v>
      </c>
      <c r="BR110" s="20">
        <f t="shared" si="54"/>
        <v>102479.05</v>
      </c>
    </row>
    <row r="111" spans="1:70" s="10" customFormat="1" ht="18.75">
      <c r="A111" s="15">
        <v>100</v>
      </c>
      <c r="B111" s="16" t="s">
        <v>135</v>
      </c>
      <c r="C111" s="17">
        <v>172928.25</v>
      </c>
      <c r="D111" s="18">
        <f t="shared" si="55"/>
        <v>111205.13</v>
      </c>
      <c r="E111" s="18">
        <v>61723.12</v>
      </c>
      <c r="F111" s="18">
        <v>11086.69</v>
      </c>
      <c r="G111" s="18">
        <v>13400.75</v>
      </c>
      <c r="H111" s="18"/>
      <c r="I111" s="18"/>
      <c r="J111" s="18">
        <v>11057.53</v>
      </c>
      <c r="K111" s="18">
        <v>8630.49</v>
      </c>
      <c r="L111" s="18"/>
      <c r="M111" s="17">
        <f t="shared" si="46"/>
        <v>0</v>
      </c>
      <c r="N111" s="19">
        <v>11086.67</v>
      </c>
      <c r="O111" s="18">
        <v>9438.67</v>
      </c>
      <c r="P111" s="18"/>
      <c r="Q111" s="18">
        <f t="shared" si="47"/>
        <v>0</v>
      </c>
      <c r="R111" s="18">
        <v>11256.34</v>
      </c>
      <c r="S111" s="18">
        <v>10382.72</v>
      </c>
      <c r="T111" s="18"/>
      <c r="U111" s="18">
        <f t="shared" si="48"/>
        <v>0</v>
      </c>
      <c r="V111" s="20">
        <v>11109.69</v>
      </c>
      <c r="W111" s="20">
        <v>12174.14</v>
      </c>
      <c r="X111" s="20"/>
      <c r="Y111" s="20"/>
      <c r="Z111" s="20">
        <v>11129.1</v>
      </c>
      <c r="AA111" s="20">
        <v>11463.26</v>
      </c>
      <c r="AB111" s="20">
        <v>160960.92</v>
      </c>
      <c r="AC111" s="18">
        <f>AB111/1.18</f>
        <v>136407.55932203392</v>
      </c>
      <c r="AD111" s="20">
        <v>11129.1</v>
      </c>
      <c r="AE111" s="20">
        <v>12320.22</v>
      </c>
      <c r="AF111" s="20"/>
      <c r="AG111" s="20"/>
      <c r="AH111" s="20">
        <v>11129.1</v>
      </c>
      <c r="AI111" s="20">
        <v>10937.26</v>
      </c>
      <c r="AJ111" s="20">
        <f>14341.98+153456.09</f>
        <v>167798.07</v>
      </c>
      <c r="AK111" s="18">
        <f t="shared" si="49"/>
        <v>142201.75423728814</v>
      </c>
      <c r="AL111" s="20">
        <v>11129.11</v>
      </c>
      <c r="AM111" s="20">
        <v>10952.89</v>
      </c>
      <c r="AN111" s="20"/>
      <c r="AO111" s="21">
        <f t="shared" si="50"/>
        <v>0</v>
      </c>
      <c r="AP111" s="20">
        <v>11172.44</v>
      </c>
      <c r="AQ111" s="20">
        <v>10486.79</v>
      </c>
      <c r="AR111" s="20">
        <v>2000</v>
      </c>
      <c r="AS111" s="18">
        <f>AR111</f>
        <v>2000</v>
      </c>
      <c r="AT111" s="20">
        <v>11171.36</v>
      </c>
      <c r="AU111" s="20">
        <v>12291.59</v>
      </c>
      <c r="AV111" s="20"/>
      <c r="AW111" s="18">
        <f t="shared" si="51"/>
        <v>0</v>
      </c>
      <c r="AX111" s="20">
        <v>11172.44</v>
      </c>
      <c r="AY111" s="20">
        <v>11144.73</v>
      </c>
      <c r="AZ111" s="20"/>
      <c r="BA111" s="18">
        <f t="shared" si="52"/>
        <v>0</v>
      </c>
      <c r="BB111" s="20">
        <f t="shared" si="57"/>
        <v>133629.57</v>
      </c>
      <c r="BC111" s="20">
        <f t="shared" si="58"/>
        <v>133623.51</v>
      </c>
      <c r="BD111" s="20">
        <f t="shared" si="59"/>
        <v>330758.99</v>
      </c>
      <c r="BE111" s="20">
        <f t="shared" si="60"/>
        <v>280609.31355932204</v>
      </c>
      <c r="BF111" s="20">
        <f t="shared" si="61"/>
        <v>-24207.22999999998</v>
      </c>
      <c r="BG111" s="20">
        <v>6531.48</v>
      </c>
      <c r="BH111" s="20"/>
      <c r="BI111" s="20">
        <f t="shared" si="53"/>
        <v>-17675.74999999998</v>
      </c>
      <c r="BJ111" s="20">
        <f t="shared" si="62"/>
        <v>244828.64</v>
      </c>
      <c r="BK111" s="20">
        <f t="shared" si="63"/>
        <v>61723.12</v>
      </c>
      <c r="BL111" s="20">
        <v>322400</v>
      </c>
      <c r="BM111" s="20">
        <v>20074.57</v>
      </c>
      <c r="BN111" s="20"/>
      <c r="BO111" s="20"/>
      <c r="BP111" s="20">
        <f t="shared" si="64"/>
        <v>-366681.8</v>
      </c>
      <c r="BQ111" s="17">
        <f t="shared" si="65"/>
        <v>-408330.35</v>
      </c>
      <c r="BR111" s="20">
        <f t="shared" si="54"/>
        <v>41648.55</v>
      </c>
    </row>
    <row r="112" spans="1:70" s="10" customFormat="1" ht="18.75">
      <c r="A112" s="15">
        <v>101</v>
      </c>
      <c r="B112" s="16" t="s">
        <v>136</v>
      </c>
      <c r="C112" s="17">
        <v>253057.77</v>
      </c>
      <c r="D112" s="18">
        <f t="shared" si="55"/>
        <v>253057.77</v>
      </c>
      <c r="E112" s="18"/>
      <c r="F112" s="18">
        <v>20799.04</v>
      </c>
      <c r="G112" s="18">
        <v>19173.83</v>
      </c>
      <c r="H112" s="18"/>
      <c r="I112" s="18"/>
      <c r="J112" s="18">
        <v>20754.46</v>
      </c>
      <c r="K112" s="18">
        <v>18905.39</v>
      </c>
      <c r="L112" s="18"/>
      <c r="M112" s="17">
        <f t="shared" si="46"/>
        <v>0</v>
      </c>
      <c r="N112" s="19">
        <v>20840.17</v>
      </c>
      <c r="O112" s="18">
        <v>25324.46</v>
      </c>
      <c r="P112" s="18"/>
      <c r="Q112" s="18">
        <f t="shared" si="47"/>
        <v>0</v>
      </c>
      <c r="R112" s="18">
        <v>21734.47</v>
      </c>
      <c r="S112" s="18">
        <v>16893.16</v>
      </c>
      <c r="T112" s="18"/>
      <c r="U112" s="18">
        <f t="shared" si="48"/>
        <v>0</v>
      </c>
      <c r="V112" s="20">
        <v>21246.96</v>
      </c>
      <c r="W112" s="20">
        <v>22902.91</v>
      </c>
      <c r="X112" s="20"/>
      <c r="Y112" s="20"/>
      <c r="Z112" s="20">
        <v>20917.38</v>
      </c>
      <c r="AA112" s="20">
        <v>19346.85</v>
      </c>
      <c r="AB112" s="20"/>
      <c r="AC112" s="18"/>
      <c r="AD112" s="20">
        <v>20917.36</v>
      </c>
      <c r="AE112" s="20">
        <v>22410.8</v>
      </c>
      <c r="AF112" s="20"/>
      <c r="AG112" s="20"/>
      <c r="AH112" s="20">
        <v>20947.99</v>
      </c>
      <c r="AI112" s="20">
        <v>20337.33</v>
      </c>
      <c r="AJ112" s="20"/>
      <c r="AK112" s="18">
        <f t="shared" si="49"/>
        <v>0</v>
      </c>
      <c r="AL112" s="20">
        <v>20947.96</v>
      </c>
      <c r="AM112" s="20">
        <v>19935.98</v>
      </c>
      <c r="AN112" s="20"/>
      <c r="AO112" s="21">
        <f t="shared" si="50"/>
        <v>0</v>
      </c>
      <c r="AP112" s="20">
        <v>20947.97</v>
      </c>
      <c r="AQ112" s="20">
        <v>21533.1</v>
      </c>
      <c r="AR112" s="20"/>
      <c r="AS112" s="18">
        <f t="shared" si="56"/>
        <v>0</v>
      </c>
      <c r="AT112" s="20">
        <v>20947.95</v>
      </c>
      <c r="AU112" s="20">
        <v>20549.64</v>
      </c>
      <c r="AV112" s="20"/>
      <c r="AW112" s="18">
        <f t="shared" si="51"/>
        <v>0</v>
      </c>
      <c r="AX112" s="20">
        <v>20993.89</v>
      </c>
      <c r="AY112" s="20">
        <v>22258.66</v>
      </c>
      <c r="AZ112" s="20"/>
      <c r="BA112" s="18">
        <f t="shared" si="52"/>
        <v>0</v>
      </c>
      <c r="BB112" s="20">
        <f t="shared" si="57"/>
        <v>251995.59999999998</v>
      </c>
      <c r="BC112" s="20">
        <f t="shared" si="58"/>
        <v>249572.11000000004</v>
      </c>
      <c r="BD112" s="20">
        <f t="shared" si="59"/>
        <v>0</v>
      </c>
      <c r="BE112" s="20">
        <f t="shared" si="60"/>
        <v>0</v>
      </c>
      <c r="BF112" s="20">
        <f t="shared" si="61"/>
        <v>502629.88</v>
      </c>
      <c r="BG112" s="20">
        <v>19425.96</v>
      </c>
      <c r="BH112" s="20"/>
      <c r="BI112" s="20">
        <f t="shared" si="53"/>
        <v>522055.84</v>
      </c>
      <c r="BJ112" s="20">
        <f t="shared" si="62"/>
        <v>502629.88</v>
      </c>
      <c r="BK112" s="20">
        <f t="shared" si="63"/>
        <v>0</v>
      </c>
      <c r="BL112" s="20"/>
      <c r="BM112" s="20"/>
      <c r="BN112" s="20"/>
      <c r="BO112" s="20"/>
      <c r="BP112" s="20">
        <f t="shared" si="64"/>
        <v>502629.88</v>
      </c>
      <c r="BQ112" s="17">
        <f t="shared" si="65"/>
        <v>502629.88</v>
      </c>
      <c r="BR112" s="20">
        <f t="shared" si="54"/>
        <v>0</v>
      </c>
    </row>
    <row r="113" spans="1:70" s="10" customFormat="1" ht="18.75">
      <c r="A113" s="15">
        <v>102</v>
      </c>
      <c r="B113" s="16" t="s">
        <v>137</v>
      </c>
      <c r="C113" s="17">
        <v>687070.58</v>
      </c>
      <c r="D113" s="18">
        <f t="shared" si="55"/>
        <v>545474.95</v>
      </c>
      <c r="E113" s="18">
        <v>141595.63</v>
      </c>
      <c r="F113" s="18">
        <v>18135.6</v>
      </c>
      <c r="G113" s="18">
        <v>17501.25</v>
      </c>
      <c r="H113" s="18"/>
      <c r="I113" s="18"/>
      <c r="J113" s="18">
        <v>19174.64</v>
      </c>
      <c r="K113" s="18">
        <v>15342.94</v>
      </c>
      <c r="L113" s="18"/>
      <c r="M113" s="17">
        <f t="shared" si="46"/>
        <v>0</v>
      </c>
      <c r="N113" s="19">
        <v>18307.3</v>
      </c>
      <c r="O113" s="18">
        <v>21248.5</v>
      </c>
      <c r="P113" s="18"/>
      <c r="Q113" s="18">
        <f t="shared" si="47"/>
        <v>0</v>
      </c>
      <c r="R113" s="18">
        <v>18603.6</v>
      </c>
      <c r="S113" s="18">
        <v>15535.55</v>
      </c>
      <c r="T113" s="18"/>
      <c r="U113" s="18">
        <f t="shared" si="48"/>
        <v>0</v>
      </c>
      <c r="V113" s="20">
        <v>18371.46</v>
      </c>
      <c r="W113" s="20">
        <v>20033.15</v>
      </c>
      <c r="X113" s="20"/>
      <c r="Y113" s="20"/>
      <c r="Z113" s="20">
        <v>18280.69</v>
      </c>
      <c r="AA113" s="20">
        <v>17420.95</v>
      </c>
      <c r="AB113" s="20"/>
      <c r="AC113" s="18"/>
      <c r="AD113" s="20">
        <v>18293.45</v>
      </c>
      <c r="AE113" s="20">
        <v>19415.16</v>
      </c>
      <c r="AF113" s="20"/>
      <c r="AG113" s="20"/>
      <c r="AH113" s="20">
        <v>18398.1</v>
      </c>
      <c r="AI113" s="20">
        <v>17537.34</v>
      </c>
      <c r="AJ113" s="20"/>
      <c r="AK113" s="18">
        <f t="shared" si="49"/>
        <v>0</v>
      </c>
      <c r="AL113" s="20">
        <v>18398.12</v>
      </c>
      <c r="AM113" s="20">
        <v>17735</v>
      </c>
      <c r="AN113" s="20"/>
      <c r="AO113" s="21">
        <f t="shared" si="50"/>
        <v>0</v>
      </c>
      <c r="AP113" s="20">
        <v>18461.45</v>
      </c>
      <c r="AQ113" s="20">
        <v>18748.38</v>
      </c>
      <c r="AR113" s="20"/>
      <c r="AS113" s="18">
        <f t="shared" si="56"/>
        <v>0</v>
      </c>
      <c r="AT113" s="20">
        <v>18461.42</v>
      </c>
      <c r="AU113" s="20">
        <v>18804.62</v>
      </c>
      <c r="AV113" s="20"/>
      <c r="AW113" s="18">
        <f t="shared" si="51"/>
        <v>0</v>
      </c>
      <c r="AX113" s="20">
        <v>18461.42</v>
      </c>
      <c r="AY113" s="20">
        <v>20004.25</v>
      </c>
      <c r="AZ113" s="20"/>
      <c r="BA113" s="18">
        <f t="shared" si="52"/>
        <v>0</v>
      </c>
      <c r="BB113" s="20">
        <f t="shared" si="57"/>
        <v>221347.24999999997</v>
      </c>
      <c r="BC113" s="20">
        <f t="shared" si="58"/>
        <v>219327.09</v>
      </c>
      <c r="BD113" s="20">
        <f t="shared" si="59"/>
        <v>0</v>
      </c>
      <c r="BE113" s="20">
        <f t="shared" si="60"/>
        <v>0</v>
      </c>
      <c r="BF113" s="20">
        <f t="shared" si="61"/>
        <v>906397.6699999999</v>
      </c>
      <c r="BG113" s="20">
        <v>20021.04</v>
      </c>
      <c r="BH113" s="20"/>
      <c r="BI113" s="20">
        <f t="shared" si="53"/>
        <v>926418.71</v>
      </c>
      <c r="BJ113" s="20">
        <f t="shared" si="62"/>
        <v>764802.0399999999</v>
      </c>
      <c r="BK113" s="20">
        <f t="shared" si="63"/>
        <v>141595.63</v>
      </c>
      <c r="BL113" s="20"/>
      <c r="BM113" s="20"/>
      <c r="BN113" s="20"/>
      <c r="BO113" s="20"/>
      <c r="BP113" s="20">
        <f t="shared" si="64"/>
        <v>906397.6699999999</v>
      </c>
      <c r="BQ113" s="17">
        <f t="shared" si="65"/>
        <v>764802.0399999999</v>
      </c>
      <c r="BR113" s="20">
        <f t="shared" si="54"/>
        <v>141595.63</v>
      </c>
    </row>
    <row r="114" spans="1:70" s="10" customFormat="1" ht="18.75">
      <c r="A114" s="15">
        <v>103</v>
      </c>
      <c r="B114" s="16" t="s">
        <v>138</v>
      </c>
      <c r="C114" s="17">
        <v>70049.27</v>
      </c>
      <c r="D114" s="18">
        <f t="shared" si="55"/>
        <v>70049.27</v>
      </c>
      <c r="E114" s="18"/>
      <c r="F114" s="18">
        <v>17774.25</v>
      </c>
      <c r="G114" s="18">
        <v>16014.41</v>
      </c>
      <c r="H114" s="18"/>
      <c r="I114" s="18"/>
      <c r="J114" s="18">
        <v>17774.27</v>
      </c>
      <c r="K114" s="18">
        <v>16962.37</v>
      </c>
      <c r="L114" s="18"/>
      <c r="M114" s="17">
        <f t="shared" si="46"/>
        <v>0</v>
      </c>
      <c r="N114" s="19">
        <v>17824</v>
      </c>
      <c r="O114" s="18">
        <v>21094.5</v>
      </c>
      <c r="P114" s="18"/>
      <c r="Q114" s="18">
        <f t="shared" si="47"/>
        <v>0</v>
      </c>
      <c r="R114" s="18">
        <v>17803.88</v>
      </c>
      <c r="S114" s="18">
        <v>16466.33</v>
      </c>
      <c r="T114" s="18"/>
      <c r="U114" s="18">
        <f t="shared" si="48"/>
        <v>0</v>
      </c>
      <c r="V114" s="20">
        <v>17803.86</v>
      </c>
      <c r="W114" s="20">
        <v>15812.95</v>
      </c>
      <c r="X114" s="20">
        <f>6983.54*2+74000+74000</f>
        <v>161967.08000000002</v>
      </c>
      <c r="Y114" s="20">
        <f>X114/1.18</f>
        <v>137260.23728813563</v>
      </c>
      <c r="Z114" s="20">
        <v>17812.03</v>
      </c>
      <c r="AA114" s="20">
        <v>15389.06</v>
      </c>
      <c r="AB114" s="20">
        <f>AC114*1.18</f>
        <v>161967.0832</v>
      </c>
      <c r="AC114" s="18">
        <f>62711.87+62711.87+5918.25+5918.25</f>
        <v>137260.24</v>
      </c>
      <c r="AD114" s="20">
        <v>17834.37</v>
      </c>
      <c r="AE114" s="20">
        <v>20612.37</v>
      </c>
      <c r="AF114" s="20"/>
      <c r="AG114" s="20"/>
      <c r="AH114" s="20">
        <v>17834.37</v>
      </c>
      <c r="AI114" s="20">
        <v>16535.1</v>
      </c>
      <c r="AJ114" s="20"/>
      <c r="AK114" s="18">
        <f t="shared" si="49"/>
        <v>0</v>
      </c>
      <c r="AL114" s="20">
        <v>17834.37</v>
      </c>
      <c r="AM114" s="20">
        <v>19520.67</v>
      </c>
      <c r="AN114" s="20"/>
      <c r="AO114" s="21">
        <f t="shared" si="50"/>
        <v>0</v>
      </c>
      <c r="AP114" s="20">
        <v>17834.38</v>
      </c>
      <c r="AQ114" s="20">
        <v>17551.35</v>
      </c>
      <c r="AR114" s="20"/>
      <c r="AS114" s="18">
        <f t="shared" si="56"/>
        <v>0</v>
      </c>
      <c r="AT114" s="20">
        <v>18545.35</v>
      </c>
      <c r="AU114" s="20">
        <v>16982.59</v>
      </c>
      <c r="AV114" s="20"/>
      <c r="AW114" s="18">
        <f t="shared" si="51"/>
        <v>0</v>
      </c>
      <c r="AX114" s="20">
        <v>17907.3</v>
      </c>
      <c r="AY114" s="20">
        <v>20651.95</v>
      </c>
      <c r="AZ114" s="20"/>
      <c r="BA114" s="18">
        <f t="shared" si="52"/>
        <v>0</v>
      </c>
      <c r="BB114" s="20">
        <f t="shared" si="57"/>
        <v>214582.42999999996</v>
      </c>
      <c r="BC114" s="20">
        <f t="shared" si="58"/>
        <v>213593.65</v>
      </c>
      <c r="BD114" s="20">
        <f t="shared" si="59"/>
        <v>323934.1632</v>
      </c>
      <c r="BE114" s="20">
        <f t="shared" si="60"/>
        <v>274520.4772881356</v>
      </c>
      <c r="BF114" s="20">
        <f t="shared" si="61"/>
        <v>-40291.243200000026</v>
      </c>
      <c r="BG114" s="20">
        <v>18174</v>
      </c>
      <c r="BH114" s="20"/>
      <c r="BI114" s="20">
        <f t="shared" si="53"/>
        <v>-22117.243200000026</v>
      </c>
      <c r="BJ114" s="20">
        <f t="shared" si="62"/>
        <v>283642.92</v>
      </c>
      <c r="BK114" s="20">
        <f t="shared" si="63"/>
        <v>0</v>
      </c>
      <c r="BL114" s="20"/>
      <c r="BM114" s="20"/>
      <c r="BN114" s="20"/>
      <c r="BO114" s="20"/>
      <c r="BP114" s="20">
        <f t="shared" si="64"/>
        <v>-40291.243200000026</v>
      </c>
      <c r="BQ114" s="17">
        <f t="shared" si="65"/>
        <v>-40291.243200000026</v>
      </c>
      <c r="BR114" s="20">
        <f t="shared" si="54"/>
        <v>0</v>
      </c>
    </row>
    <row r="115" spans="1:70" s="10" customFormat="1" ht="18.75">
      <c r="A115" s="15">
        <v>104</v>
      </c>
      <c r="B115" s="16" t="s">
        <v>139</v>
      </c>
      <c r="C115" s="17">
        <v>331169.33</v>
      </c>
      <c r="D115" s="18">
        <f t="shared" si="55"/>
        <v>272159.62</v>
      </c>
      <c r="E115" s="18">
        <v>59009.71</v>
      </c>
      <c r="F115" s="18">
        <v>6795.9</v>
      </c>
      <c r="G115" s="18">
        <v>5408.7</v>
      </c>
      <c r="H115" s="18"/>
      <c r="I115" s="18"/>
      <c r="J115" s="18">
        <v>6795.9</v>
      </c>
      <c r="K115" s="18">
        <v>5004</v>
      </c>
      <c r="L115" s="18"/>
      <c r="M115" s="17">
        <f t="shared" si="46"/>
        <v>0</v>
      </c>
      <c r="N115" s="19">
        <v>6795.91</v>
      </c>
      <c r="O115" s="18">
        <v>8336.23</v>
      </c>
      <c r="P115" s="18"/>
      <c r="Q115" s="18">
        <f t="shared" si="47"/>
        <v>0</v>
      </c>
      <c r="R115" s="18">
        <v>6795.9</v>
      </c>
      <c r="S115" s="18">
        <v>5688.26</v>
      </c>
      <c r="T115" s="18"/>
      <c r="U115" s="18">
        <f t="shared" si="48"/>
        <v>0</v>
      </c>
      <c r="V115" s="20">
        <v>6795.91</v>
      </c>
      <c r="W115" s="20">
        <v>6683.01</v>
      </c>
      <c r="X115" s="20"/>
      <c r="Y115" s="20"/>
      <c r="Z115" s="20">
        <v>6795.9</v>
      </c>
      <c r="AA115" s="20">
        <v>7080.2</v>
      </c>
      <c r="AB115" s="20"/>
      <c r="AC115" s="18"/>
      <c r="AD115" s="20">
        <v>6795.89</v>
      </c>
      <c r="AE115" s="20">
        <v>7615.24</v>
      </c>
      <c r="AF115" s="20"/>
      <c r="AG115" s="20"/>
      <c r="AH115" s="20">
        <v>6795.9</v>
      </c>
      <c r="AI115" s="20">
        <v>6484.62</v>
      </c>
      <c r="AJ115" s="20"/>
      <c r="AK115" s="18">
        <f t="shared" si="49"/>
        <v>0</v>
      </c>
      <c r="AL115" s="20">
        <v>6795.9</v>
      </c>
      <c r="AM115" s="20">
        <v>6310.48</v>
      </c>
      <c r="AN115" s="20">
        <v>415555.98</v>
      </c>
      <c r="AO115" s="21">
        <f t="shared" si="50"/>
        <v>352166.0847457627</v>
      </c>
      <c r="AP115" s="20">
        <v>6795.9</v>
      </c>
      <c r="AQ115" s="20">
        <v>7238.73</v>
      </c>
      <c r="AR115" s="20"/>
      <c r="AS115" s="18">
        <f t="shared" si="56"/>
        <v>0</v>
      </c>
      <c r="AT115" s="20">
        <v>6795.9</v>
      </c>
      <c r="AU115" s="20">
        <v>6515.3</v>
      </c>
      <c r="AV115" s="20">
        <v>206383.32</v>
      </c>
      <c r="AW115" s="18">
        <f t="shared" si="51"/>
        <v>174901.1186440678</v>
      </c>
      <c r="AX115" s="20">
        <v>6795.9</v>
      </c>
      <c r="AY115" s="20">
        <v>7866.15</v>
      </c>
      <c r="AZ115" s="20">
        <f>206383.32+23898.5</f>
        <v>230281.82</v>
      </c>
      <c r="BA115" s="18">
        <f>AZ115/1.18+0.01</f>
        <v>195154.09474576273</v>
      </c>
      <c r="BB115" s="20">
        <f t="shared" si="57"/>
        <v>81550.80999999998</v>
      </c>
      <c r="BC115" s="20">
        <f t="shared" si="58"/>
        <v>80230.92</v>
      </c>
      <c r="BD115" s="20">
        <f t="shared" si="59"/>
        <v>852221.12</v>
      </c>
      <c r="BE115" s="20">
        <f t="shared" si="60"/>
        <v>722221.2981355933</v>
      </c>
      <c r="BF115" s="20">
        <f t="shared" si="61"/>
        <v>-440820.87</v>
      </c>
      <c r="BG115" s="20">
        <v>6273.36</v>
      </c>
      <c r="BH115" s="20"/>
      <c r="BI115" s="20">
        <f t="shared" si="53"/>
        <v>-434547.51</v>
      </c>
      <c r="BJ115" s="20">
        <f t="shared" si="62"/>
        <v>352390.54</v>
      </c>
      <c r="BK115" s="20">
        <f t="shared" si="63"/>
        <v>59009.71</v>
      </c>
      <c r="BL115" s="20"/>
      <c r="BM115" s="20"/>
      <c r="BN115" s="20"/>
      <c r="BO115" s="20"/>
      <c r="BP115" s="20">
        <f t="shared" si="64"/>
        <v>-440820.87</v>
      </c>
      <c r="BQ115" s="17">
        <f t="shared" si="65"/>
        <v>-499830.58</v>
      </c>
      <c r="BR115" s="20">
        <f t="shared" si="54"/>
        <v>59009.71</v>
      </c>
    </row>
    <row r="116" spans="1:70" s="10" customFormat="1" ht="18.75">
      <c r="A116" s="15">
        <v>105</v>
      </c>
      <c r="B116" s="16" t="s">
        <v>140</v>
      </c>
      <c r="C116" s="17">
        <v>161116.12</v>
      </c>
      <c r="D116" s="18">
        <f t="shared" si="55"/>
        <v>80872.37999999999</v>
      </c>
      <c r="E116" s="18">
        <v>80243.74</v>
      </c>
      <c r="F116" s="18">
        <v>10579.56</v>
      </c>
      <c r="G116" s="18">
        <v>9970.93</v>
      </c>
      <c r="H116" s="18"/>
      <c r="I116" s="18"/>
      <c r="J116" s="18">
        <v>10546.23</v>
      </c>
      <c r="K116" s="18">
        <v>10671.75</v>
      </c>
      <c r="L116" s="18"/>
      <c r="M116" s="17">
        <f t="shared" si="46"/>
        <v>0</v>
      </c>
      <c r="N116" s="19">
        <v>10606.63</v>
      </c>
      <c r="O116" s="18">
        <v>13577</v>
      </c>
      <c r="P116" s="18"/>
      <c r="Q116" s="18">
        <f t="shared" si="47"/>
        <v>0</v>
      </c>
      <c r="R116" s="18">
        <v>10606.62</v>
      </c>
      <c r="S116" s="18">
        <v>11291.78</v>
      </c>
      <c r="T116" s="18"/>
      <c r="U116" s="18">
        <f t="shared" si="48"/>
        <v>0</v>
      </c>
      <c r="V116" s="20">
        <v>10606.61</v>
      </c>
      <c r="W116" s="20">
        <v>8936.43</v>
      </c>
      <c r="X116" s="20"/>
      <c r="Y116" s="20"/>
      <c r="Z116" s="20">
        <v>10549.93</v>
      </c>
      <c r="AA116" s="20">
        <v>9065.51</v>
      </c>
      <c r="AB116" s="20"/>
      <c r="AC116" s="18"/>
      <c r="AD116" s="20">
        <v>11237.48</v>
      </c>
      <c r="AE116" s="20">
        <v>10300.86</v>
      </c>
      <c r="AF116" s="20"/>
      <c r="AG116" s="20"/>
      <c r="AH116" s="20">
        <v>10585.83</v>
      </c>
      <c r="AI116" s="20">
        <v>11471.78</v>
      </c>
      <c r="AJ116" s="20"/>
      <c r="AK116" s="18">
        <f t="shared" si="49"/>
        <v>0</v>
      </c>
      <c r="AL116" s="20">
        <v>10698.94</v>
      </c>
      <c r="AM116" s="20">
        <v>11745.35</v>
      </c>
      <c r="AN116" s="20"/>
      <c r="AO116" s="21">
        <f t="shared" si="50"/>
        <v>0</v>
      </c>
      <c r="AP116" s="20">
        <v>10698.94</v>
      </c>
      <c r="AQ116" s="20">
        <v>11152</v>
      </c>
      <c r="AR116" s="20"/>
      <c r="AS116" s="18">
        <f t="shared" si="56"/>
        <v>0</v>
      </c>
      <c r="AT116" s="20">
        <v>10713.12</v>
      </c>
      <c r="AU116" s="20">
        <v>10446.91</v>
      </c>
      <c r="AV116" s="20"/>
      <c r="AW116" s="18">
        <f t="shared" si="51"/>
        <v>0</v>
      </c>
      <c r="AX116" s="20">
        <v>10968.03</v>
      </c>
      <c r="AY116" s="20">
        <v>12659.92</v>
      </c>
      <c r="AZ116" s="20"/>
      <c r="BA116" s="18">
        <f t="shared" si="52"/>
        <v>0</v>
      </c>
      <c r="BB116" s="20">
        <f t="shared" si="57"/>
        <v>128397.92000000001</v>
      </c>
      <c r="BC116" s="20">
        <f t="shared" si="58"/>
        <v>131290.22</v>
      </c>
      <c r="BD116" s="20">
        <f t="shared" si="59"/>
        <v>0</v>
      </c>
      <c r="BE116" s="20">
        <f t="shared" si="60"/>
        <v>0</v>
      </c>
      <c r="BF116" s="20">
        <f t="shared" si="61"/>
        <v>292406.33999999997</v>
      </c>
      <c r="BG116" s="20">
        <v>9939.6</v>
      </c>
      <c r="BH116" s="20"/>
      <c r="BI116" s="20">
        <f t="shared" si="53"/>
        <v>302345.93999999994</v>
      </c>
      <c r="BJ116" s="20">
        <f t="shared" si="62"/>
        <v>212162.59999999998</v>
      </c>
      <c r="BK116" s="20">
        <f t="shared" si="63"/>
        <v>80243.74</v>
      </c>
      <c r="BL116" s="20">
        <v>315800</v>
      </c>
      <c r="BM116" s="20">
        <v>25874.16</v>
      </c>
      <c r="BN116" s="20"/>
      <c r="BO116" s="20"/>
      <c r="BP116" s="20">
        <f t="shared" si="64"/>
        <v>-49267.820000000036</v>
      </c>
      <c r="BQ116" s="17">
        <f t="shared" si="65"/>
        <v>-103637.40000000002</v>
      </c>
      <c r="BR116" s="20">
        <f t="shared" si="54"/>
        <v>54369.58</v>
      </c>
    </row>
    <row r="117" spans="1:70" s="10" customFormat="1" ht="18.75">
      <c r="A117" s="15">
        <v>106</v>
      </c>
      <c r="B117" s="16" t="s">
        <v>141</v>
      </c>
      <c r="C117" s="17">
        <v>145239.14</v>
      </c>
      <c r="D117" s="18">
        <f t="shared" si="55"/>
        <v>78490.80000000002</v>
      </c>
      <c r="E117" s="18">
        <v>66748.34</v>
      </c>
      <c r="F117" s="18">
        <v>10578.25</v>
      </c>
      <c r="G117" s="18">
        <v>10518.54</v>
      </c>
      <c r="H117" s="18"/>
      <c r="I117" s="18"/>
      <c r="J117" s="18">
        <v>10578.24</v>
      </c>
      <c r="K117" s="18">
        <v>8499.06</v>
      </c>
      <c r="L117" s="18"/>
      <c r="M117" s="17">
        <f t="shared" si="46"/>
        <v>0</v>
      </c>
      <c r="N117" s="18">
        <v>11000.46</v>
      </c>
      <c r="O117" s="18">
        <v>12669</v>
      </c>
      <c r="P117" s="18"/>
      <c r="Q117" s="18">
        <f t="shared" si="47"/>
        <v>0</v>
      </c>
      <c r="R117" s="18">
        <v>10621.78</v>
      </c>
      <c r="S117" s="18">
        <v>10096.93</v>
      </c>
      <c r="T117" s="18"/>
      <c r="U117" s="18">
        <f t="shared" si="48"/>
        <v>0</v>
      </c>
      <c r="V117" s="20">
        <v>10621.78</v>
      </c>
      <c r="W117" s="20">
        <v>10622.5</v>
      </c>
      <c r="X117" s="20"/>
      <c r="Y117" s="20"/>
      <c r="Z117" s="20">
        <v>11711.01</v>
      </c>
      <c r="AA117" s="20">
        <v>10164.11</v>
      </c>
      <c r="AB117" s="20"/>
      <c r="AC117" s="18"/>
      <c r="AD117" s="20">
        <v>10637.36</v>
      </c>
      <c r="AE117" s="20">
        <v>9444.05</v>
      </c>
      <c r="AF117" s="20"/>
      <c r="AG117" s="20"/>
      <c r="AH117" s="20">
        <v>10682.9</v>
      </c>
      <c r="AI117" s="20">
        <v>11247.34</v>
      </c>
      <c r="AJ117" s="20"/>
      <c r="AK117" s="18">
        <f t="shared" si="49"/>
        <v>0</v>
      </c>
      <c r="AL117" s="20">
        <v>10730.88</v>
      </c>
      <c r="AM117" s="20">
        <v>10583.54</v>
      </c>
      <c r="AN117" s="20"/>
      <c r="AO117" s="21">
        <f t="shared" si="50"/>
        <v>0</v>
      </c>
      <c r="AP117" s="20">
        <v>10730.88</v>
      </c>
      <c r="AQ117" s="20">
        <v>10351.82</v>
      </c>
      <c r="AR117" s="20"/>
      <c r="AS117" s="18">
        <f t="shared" si="56"/>
        <v>0</v>
      </c>
      <c r="AT117" s="20">
        <v>10730.89</v>
      </c>
      <c r="AU117" s="20">
        <v>11294.66</v>
      </c>
      <c r="AV117" s="20"/>
      <c r="AW117" s="18">
        <f t="shared" si="51"/>
        <v>0</v>
      </c>
      <c r="AX117" s="20">
        <v>10730.88</v>
      </c>
      <c r="AY117" s="20">
        <v>12441.27</v>
      </c>
      <c r="AZ117" s="20">
        <v>326411.04</v>
      </c>
      <c r="BA117" s="18">
        <f t="shared" si="52"/>
        <v>276619.5254237288</v>
      </c>
      <c r="BB117" s="20">
        <f t="shared" si="57"/>
        <v>129355.30999999998</v>
      </c>
      <c r="BC117" s="20">
        <f t="shared" si="58"/>
        <v>127932.82</v>
      </c>
      <c r="BD117" s="20">
        <f t="shared" si="59"/>
        <v>326411.04</v>
      </c>
      <c r="BE117" s="20">
        <f t="shared" si="60"/>
        <v>276619.5254237288</v>
      </c>
      <c r="BF117" s="20">
        <f t="shared" si="61"/>
        <v>-53239.07999999996</v>
      </c>
      <c r="BG117" s="20">
        <v>10317.72</v>
      </c>
      <c r="BH117" s="20"/>
      <c r="BI117" s="20">
        <f t="shared" si="53"/>
        <v>-42921.35999999996</v>
      </c>
      <c r="BJ117" s="20">
        <f t="shared" si="62"/>
        <v>206423.62000000002</v>
      </c>
      <c r="BK117" s="20">
        <f t="shared" si="63"/>
        <v>66748.34</v>
      </c>
      <c r="BL117" s="20"/>
      <c r="BM117" s="20"/>
      <c r="BN117" s="20"/>
      <c r="BO117" s="20"/>
      <c r="BP117" s="20">
        <f t="shared" si="64"/>
        <v>-53239.07999999996</v>
      </c>
      <c r="BQ117" s="17">
        <f t="shared" si="65"/>
        <v>-119987.41999999995</v>
      </c>
      <c r="BR117" s="20">
        <f t="shared" si="54"/>
        <v>66748.34</v>
      </c>
    </row>
    <row r="118" spans="1:70" s="10" customFormat="1" ht="18.75">
      <c r="A118" s="15">
        <v>107</v>
      </c>
      <c r="B118" s="16" t="s">
        <v>142</v>
      </c>
      <c r="C118" s="17">
        <v>-531552.6</v>
      </c>
      <c r="D118" s="18">
        <f t="shared" si="55"/>
        <v>-531552.6</v>
      </c>
      <c r="E118" s="18"/>
      <c r="F118" s="18">
        <v>11646.54</v>
      </c>
      <c r="G118" s="18">
        <v>9400.41</v>
      </c>
      <c r="H118" s="18"/>
      <c r="I118" s="18"/>
      <c r="J118" s="18">
        <v>11646.51</v>
      </c>
      <c r="K118" s="18">
        <v>10270.71</v>
      </c>
      <c r="L118" s="18"/>
      <c r="M118" s="17">
        <f t="shared" si="46"/>
        <v>0</v>
      </c>
      <c r="N118" s="19">
        <v>11646.5</v>
      </c>
      <c r="O118" s="18">
        <v>12427.85</v>
      </c>
      <c r="P118" s="18"/>
      <c r="Q118" s="18">
        <f t="shared" si="47"/>
        <v>0</v>
      </c>
      <c r="R118" s="18">
        <v>11646.53</v>
      </c>
      <c r="S118" s="18">
        <v>9917.19</v>
      </c>
      <c r="T118" s="18"/>
      <c r="U118" s="18">
        <f t="shared" si="48"/>
        <v>0</v>
      </c>
      <c r="V118" s="20">
        <v>11714.06</v>
      </c>
      <c r="W118" s="20">
        <v>11245.08</v>
      </c>
      <c r="X118" s="20"/>
      <c r="Y118" s="20"/>
      <c r="Z118" s="20">
        <v>11754.45</v>
      </c>
      <c r="AA118" s="20">
        <v>11339.92</v>
      </c>
      <c r="AB118" s="20"/>
      <c r="AC118" s="18"/>
      <c r="AD118" s="20">
        <v>11763.18</v>
      </c>
      <c r="AE118" s="20">
        <v>11492.37</v>
      </c>
      <c r="AF118" s="20"/>
      <c r="AG118" s="20"/>
      <c r="AH118" s="20">
        <v>11763.19</v>
      </c>
      <c r="AI118" s="20">
        <v>13404.66</v>
      </c>
      <c r="AJ118" s="20"/>
      <c r="AK118" s="18">
        <f t="shared" si="49"/>
        <v>0</v>
      </c>
      <c r="AL118" s="20">
        <v>11812.35</v>
      </c>
      <c r="AM118" s="20">
        <v>11237.67</v>
      </c>
      <c r="AN118" s="20"/>
      <c r="AO118" s="21">
        <f t="shared" si="50"/>
        <v>0</v>
      </c>
      <c r="AP118" s="20">
        <v>11812.39</v>
      </c>
      <c r="AQ118" s="20">
        <v>10861.26</v>
      </c>
      <c r="AR118" s="20"/>
      <c r="AS118" s="18">
        <f t="shared" si="56"/>
        <v>0</v>
      </c>
      <c r="AT118" s="20">
        <v>11812.39</v>
      </c>
      <c r="AU118" s="20">
        <v>12538.81</v>
      </c>
      <c r="AV118" s="20"/>
      <c r="AW118" s="18">
        <f t="shared" si="51"/>
        <v>0</v>
      </c>
      <c r="AX118" s="20">
        <v>11812.37</v>
      </c>
      <c r="AY118" s="20">
        <v>13967.52</v>
      </c>
      <c r="AZ118" s="20"/>
      <c r="BA118" s="18">
        <f t="shared" si="52"/>
        <v>0</v>
      </c>
      <c r="BB118" s="20">
        <f t="shared" si="57"/>
        <v>140830.46</v>
      </c>
      <c r="BC118" s="20">
        <f t="shared" si="58"/>
        <v>138103.45</v>
      </c>
      <c r="BD118" s="20">
        <f t="shared" si="59"/>
        <v>0</v>
      </c>
      <c r="BE118" s="20">
        <f t="shared" si="60"/>
        <v>0</v>
      </c>
      <c r="BF118" s="20">
        <f t="shared" si="61"/>
        <v>-393449.14999999997</v>
      </c>
      <c r="BG118" s="20">
        <v>12635.16</v>
      </c>
      <c r="BH118" s="20"/>
      <c r="BI118" s="20">
        <f t="shared" si="53"/>
        <v>-380813.99</v>
      </c>
      <c r="BJ118" s="20">
        <f t="shared" si="62"/>
        <v>-393449.14999999997</v>
      </c>
      <c r="BK118" s="20">
        <f t="shared" si="63"/>
        <v>0</v>
      </c>
      <c r="BL118" s="20"/>
      <c r="BM118" s="20"/>
      <c r="BN118" s="20"/>
      <c r="BO118" s="20"/>
      <c r="BP118" s="20">
        <f t="shared" si="64"/>
        <v>-393449.14999999997</v>
      </c>
      <c r="BQ118" s="17">
        <f t="shared" si="65"/>
        <v>-393449.14999999997</v>
      </c>
      <c r="BR118" s="20">
        <f t="shared" si="54"/>
        <v>0</v>
      </c>
    </row>
    <row r="119" spans="1:70" s="10" customFormat="1" ht="18.75">
      <c r="A119" s="15">
        <v>108</v>
      </c>
      <c r="B119" s="16" t="s">
        <v>143</v>
      </c>
      <c r="C119" s="17">
        <v>30551.42</v>
      </c>
      <c r="D119" s="18">
        <f t="shared" si="55"/>
        <v>30551.42</v>
      </c>
      <c r="E119" s="18"/>
      <c r="F119" s="18">
        <v>2316.72</v>
      </c>
      <c r="G119" s="18">
        <v>1819.5</v>
      </c>
      <c r="H119" s="18"/>
      <c r="I119" s="18"/>
      <c r="J119" s="18">
        <v>2316.72</v>
      </c>
      <c r="K119" s="18">
        <v>2124.57</v>
      </c>
      <c r="L119" s="18"/>
      <c r="M119" s="17">
        <f t="shared" si="46"/>
        <v>0</v>
      </c>
      <c r="N119" s="19">
        <v>2379.54</v>
      </c>
      <c r="O119" s="18">
        <v>2114.29</v>
      </c>
      <c r="P119" s="18"/>
      <c r="Q119" s="18">
        <f t="shared" si="47"/>
        <v>0</v>
      </c>
      <c r="R119" s="18">
        <v>2379.54</v>
      </c>
      <c r="S119" s="18">
        <v>1807.06</v>
      </c>
      <c r="T119" s="18"/>
      <c r="U119" s="18">
        <f t="shared" si="48"/>
        <v>0</v>
      </c>
      <c r="V119" s="20">
        <v>2379.54</v>
      </c>
      <c r="W119" s="20">
        <v>2602.17</v>
      </c>
      <c r="X119" s="20"/>
      <c r="Y119" s="20"/>
      <c r="Z119" s="20">
        <v>2379.54</v>
      </c>
      <c r="AA119" s="20">
        <v>2465.19</v>
      </c>
      <c r="AB119" s="20"/>
      <c r="AC119" s="18"/>
      <c r="AD119" s="20">
        <v>2379.54</v>
      </c>
      <c r="AE119" s="20">
        <v>2138.9</v>
      </c>
      <c r="AF119" s="20"/>
      <c r="AG119" s="20"/>
      <c r="AH119" s="20">
        <v>2379.54</v>
      </c>
      <c r="AI119" s="20">
        <v>2338.71</v>
      </c>
      <c r="AJ119" s="20"/>
      <c r="AK119" s="18">
        <f t="shared" si="49"/>
        <v>0</v>
      </c>
      <c r="AL119" s="20">
        <v>2379.55</v>
      </c>
      <c r="AM119" s="20">
        <v>2876.19</v>
      </c>
      <c r="AN119" s="20"/>
      <c r="AO119" s="21">
        <f t="shared" si="50"/>
        <v>0</v>
      </c>
      <c r="AP119" s="20">
        <v>2379.54</v>
      </c>
      <c r="AQ119" s="20">
        <v>2100.44</v>
      </c>
      <c r="AR119" s="20"/>
      <c r="AS119" s="18">
        <f t="shared" si="56"/>
        <v>0</v>
      </c>
      <c r="AT119" s="20">
        <v>2379.55</v>
      </c>
      <c r="AU119" s="20">
        <v>3204.84</v>
      </c>
      <c r="AV119" s="20"/>
      <c r="AW119" s="18">
        <f t="shared" si="51"/>
        <v>0</v>
      </c>
      <c r="AX119" s="20">
        <v>2379.54</v>
      </c>
      <c r="AY119" s="20">
        <v>2128</v>
      </c>
      <c r="AZ119" s="20"/>
      <c r="BA119" s="18">
        <f t="shared" si="52"/>
        <v>0</v>
      </c>
      <c r="BB119" s="20">
        <f t="shared" si="57"/>
        <v>28428.860000000008</v>
      </c>
      <c r="BC119" s="20">
        <f t="shared" si="58"/>
        <v>27719.860000000004</v>
      </c>
      <c r="BD119" s="20">
        <f t="shared" si="59"/>
        <v>0</v>
      </c>
      <c r="BE119" s="20">
        <f t="shared" si="60"/>
        <v>0</v>
      </c>
      <c r="BF119" s="20">
        <f t="shared" si="61"/>
        <v>58271.28</v>
      </c>
      <c r="BG119" s="20"/>
      <c r="BH119" s="20"/>
      <c r="BI119" s="20">
        <f t="shared" si="53"/>
        <v>58271.28</v>
      </c>
      <c r="BJ119" s="20">
        <f t="shared" si="62"/>
        <v>58271.28</v>
      </c>
      <c r="BK119" s="20">
        <f t="shared" si="63"/>
        <v>0</v>
      </c>
      <c r="BL119" s="20"/>
      <c r="BM119" s="20"/>
      <c r="BN119" s="20"/>
      <c r="BO119" s="20"/>
      <c r="BP119" s="20">
        <f t="shared" si="64"/>
        <v>58271.28</v>
      </c>
      <c r="BQ119" s="17">
        <f t="shared" si="65"/>
        <v>58271.28</v>
      </c>
      <c r="BR119" s="20">
        <f t="shared" si="54"/>
        <v>0</v>
      </c>
    </row>
    <row r="120" spans="1:70" s="10" customFormat="1" ht="18.75">
      <c r="A120" s="15">
        <v>109</v>
      </c>
      <c r="B120" s="16" t="s">
        <v>144</v>
      </c>
      <c r="C120" s="17">
        <v>33566.2</v>
      </c>
      <c r="D120" s="18">
        <f t="shared" si="55"/>
        <v>33566.2</v>
      </c>
      <c r="E120" s="18"/>
      <c r="F120" s="18">
        <v>3714.91</v>
      </c>
      <c r="G120" s="18">
        <v>2494.32</v>
      </c>
      <c r="H120" s="18"/>
      <c r="I120" s="18"/>
      <c r="J120" s="18">
        <v>3734.6</v>
      </c>
      <c r="K120" s="18">
        <v>3678.79</v>
      </c>
      <c r="L120" s="18"/>
      <c r="M120" s="17">
        <f t="shared" si="46"/>
        <v>0</v>
      </c>
      <c r="N120" s="18">
        <v>3734.6</v>
      </c>
      <c r="O120" s="18">
        <v>4359.44</v>
      </c>
      <c r="P120" s="18"/>
      <c r="Q120" s="18">
        <f t="shared" si="47"/>
        <v>0</v>
      </c>
      <c r="R120" s="18">
        <v>3712.29</v>
      </c>
      <c r="S120" s="18">
        <v>3177.32</v>
      </c>
      <c r="T120" s="18">
        <v>10467.56</v>
      </c>
      <c r="U120" s="18">
        <f t="shared" si="48"/>
        <v>8870.813559322034</v>
      </c>
      <c r="V120" s="20">
        <v>3733.48</v>
      </c>
      <c r="W120" s="20">
        <v>4165.24</v>
      </c>
      <c r="X120" s="20"/>
      <c r="Y120" s="20"/>
      <c r="Z120" s="20">
        <v>3733.49</v>
      </c>
      <c r="AA120" s="20">
        <v>3933.95</v>
      </c>
      <c r="AB120" s="20"/>
      <c r="AC120" s="18"/>
      <c r="AD120" s="20">
        <v>3733.48</v>
      </c>
      <c r="AE120" s="20">
        <v>2646.17</v>
      </c>
      <c r="AF120" s="20"/>
      <c r="AG120" s="20"/>
      <c r="AH120" s="20">
        <v>3733.49</v>
      </c>
      <c r="AI120" s="20">
        <v>4626.01</v>
      </c>
      <c r="AJ120" s="20"/>
      <c r="AK120" s="18">
        <f t="shared" si="49"/>
        <v>0</v>
      </c>
      <c r="AL120" s="20">
        <v>3733.49</v>
      </c>
      <c r="AM120" s="20">
        <v>3660.15</v>
      </c>
      <c r="AN120" s="20"/>
      <c r="AO120" s="21">
        <f t="shared" si="50"/>
        <v>0</v>
      </c>
      <c r="AP120" s="20">
        <v>3733.49</v>
      </c>
      <c r="AQ120" s="20">
        <v>3884.01</v>
      </c>
      <c r="AR120" s="20"/>
      <c r="AS120" s="18">
        <f t="shared" si="56"/>
        <v>0</v>
      </c>
      <c r="AT120" s="20">
        <v>3733.49</v>
      </c>
      <c r="AU120" s="20">
        <v>4070.79</v>
      </c>
      <c r="AV120" s="20">
        <v>8514</v>
      </c>
      <c r="AW120" s="18">
        <f>AV120</f>
        <v>8514</v>
      </c>
      <c r="AX120" s="20">
        <v>3733.49</v>
      </c>
      <c r="AY120" s="20">
        <v>3782.77</v>
      </c>
      <c r="AZ120" s="20"/>
      <c r="BA120" s="18">
        <f t="shared" si="52"/>
        <v>0</v>
      </c>
      <c r="BB120" s="20">
        <f t="shared" si="57"/>
        <v>44764.29999999999</v>
      </c>
      <c r="BC120" s="20">
        <f t="shared" si="58"/>
        <v>44478.96000000001</v>
      </c>
      <c r="BD120" s="20">
        <f t="shared" si="59"/>
        <v>18981.559999999998</v>
      </c>
      <c r="BE120" s="20">
        <f t="shared" si="60"/>
        <v>17384.813559322036</v>
      </c>
      <c r="BF120" s="20">
        <f t="shared" si="61"/>
        <v>59063.600000000006</v>
      </c>
      <c r="BG120" s="20"/>
      <c r="BH120" s="20"/>
      <c r="BI120" s="20">
        <f t="shared" si="53"/>
        <v>59063.600000000006</v>
      </c>
      <c r="BJ120" s="20">
        <f t="shared" si="62"/>
        <v>78045.16</v>
      </c>
      <c r="BK120" s="20">
        <f t="shared" si="63"/>
        <v>0</v>
      </c>
      <c r="BL120" s="20"/>
      <c r="BM120" s="20"/>
      <c r="BN120" s="20"/>
      <c r="BO120" s="20"/>
      <c r="BP120" s="20">
        <f t="shared" si="64"/>
        <v>59063.600000000006</v>
      </c>
      <c r="BQ120" s="17">
        <f t="shared" si="65"/>
        <v>59063.600000000006</v>
      </c>
      <c r="BR120" s="20">
        <f t="shared" si="54"/>
        <v>0</v>
      </c>
    </row>
    <row r="121" spans="1:70" s="10" customFormat="1" ht="18.75">
      <c r="A121" s="15">
        <v>110</v>
      </c>
      <c r="B121" s="16" t="s">
        <v>145</v>
      </c>
      <c r="C121" s="17">
        <v>-2312001.98</v>
      </c>
      <c r="D121" s="18">
        <f t="shared" si="55"/>
        <v>-2312001.98</v>
      </c>
      <c r="E121" s="18"/>
      <c r="F121" s="18">
        <v>27397.05</v>
      </c>
      <c r="G121" s="18">
        <v>20616.53</v>
      </c>
      <c r="H121" s="18"/>
      <c r="I121" s="18"/>
      <c r="J121" s="18">
        <v>27387.44</v>
      </c>
      <c r="K121" s="18">
        <v>26546.92</v>
      </c>
      <c r="L121" s="18"/>
      <c r="M121" s="17">
        <f t="shared" si="46"/>
        <v>0</v>
      </c>
      <c r="N121" s="18">
        <v>27474.05</v>
      </c>
      <c r="O121" s="18">
        <v>32146.73</v>
      </c>
      <c r="P121" s="18"/>
      <c r="Q121" s="18">
        <f t="shared" si="47"/>
        <v>0</v>
      </c>
      <c r="R121" s="18">
        <v>27475.1</v>
      </c>
      <c r="S121" s="18">
        <v>24751.36</v>
      </c>
      <c r="T121" s="18">
        <f>5699.6+5699.6+5699.6+9494.5+19885.14</f>
        <v>46478.44</v>
      </c>
      <c r="U121" s="18">
        <f t="shared" si="48"/>
        <v>39388.50847457627</v>
      </c>
      <c r="V121" s="20">
        <v>27475.08</v>
      </c>
      <c r="W121" s="20">
        <v>26804.26</v>
      </c>
      <c r="X121" s="20">
        <v>9546.64</v>
      </c>
      <c r="Y121" s="20">
        <f>X121/1.18</f>
        <v>8090.372881355932</v>
      </c>
      <c r="Z121" s="20">
        <v>25577.61</v>
      </c>
      <c r="AA121" s="20">
        <v>26256.61</v>
      </c>
      <c r="AB121" s="20"/>
      <c r="AC121" s="18"/>
      <c r="AD121" s="20">
        <v>27542.79</v>
      </c>
      <c r="AE121" s="20">
        <v>23784</v>
      </c>
      <c r="AF121" s="20">
        <f>3583.11+5066.58</f>
        <v>8649.69</v>
      </c>
      <c r="AG121" s="20">
        <f>AF121/1.18</f>
        <v>7330.245762711866</v>
      </c>
      <c r="AH121" s="20">
        <v>27623.26</v>
      </c>
      <c r="AI121" s="20">
        <v>30543.86</v>
      </c>
      <c r="AJ121" s="20">
        <v>714.86</v>
      </c>
      <c r="AK121" s="18">
        <f t="shared" si="49"/>
        <v>605.8135593220339</v>
      </c>
      <c r="AL121" s="20">
        <v>27668.22</v>
      </c>
      <c r="AM121" s="20">
        <v>28109.4</v>
      </c>
      <c r="AN121" s="20"/>
      <c r="AO121" s="21">
        <f t="shared" si="50"/>
        <v>0</v>
      </c>
      <c r="AP121" s="20">
        <v>27668.21</v>
      </c>
      <c r="AQ121" s="20">
        <v>28608.76</v>
      </c>
      <c r="AR121" s="20"/>
      <c r="AS121" s="18">
        <f t="shared" si="56"/>
        <v>0</v>
      </c>
      <c r="AT121" s="20">
        <v>27668.18</v>
      </c>
      <c r="AU121" s="20">
        <v>27650.74</v>
      </c>
      <c r="AV121" s="20"/>
      <c r="AW121" s="18">
        <f t="shared" si="51"/>
        <v>0</v>
      </c>
      <c r="AX121" s="20">
        <v>27668.23</v>
      </c>
      <c r="AY121" s="20">
        <v>33602.66</v>
      </c>
      <c r="AZ121" s="27">
        <v>6.5</v>
      </c>
      <c r="BA121" s="18">
        <f t="shared" si="52"/>
        <v>5.508474576271187</v>
      </c>
      <c r="BB121" s="20">
        <f t="shared" si="57"/>
        <v>328625.22000000003</v>
      </c>
      <c r="BC121" s="20">
        <f t="shared" si="58"/>
        <v>329421.82999999996</v>
      </c>
      <c r="BD121" s="20">
        <f t="shared" si="59"/>
        <v>65396.130000000005</v>
      </c>
      <c r="BE121" s="20">
        <f t="shared" si="60"/>
        <v>55420.44915254237</v>
      </c>
      <c r="BF121" s="20">
        <f t="shared" si="61"/>
        <v>-2047976.2799999998</v>
      </c>
      <c r="BG121" s="20">
        <v>33477.84</v>
      </c>
      <c r="BH121" s="20"/>
      <c r="BI121" s="20">
        <f t="shared" si="53"/>
        <v>-2014498.4399999997</v>
      </c>
      <c r="BJ121" s="20">
        <f t="shared" si="62"/>
        <v>-1982580.15</v>
      </c>
      <c r="BK121" s="20">
        <f t="shared" si="63"/>
        <v>0</v>
      </c>
      <c r="BL121" s="20"/>
      <c r="BM121" s="20"/>
      <c r="BN121" s="20"/>
      <c r="BO121" s="20"/>
      <c r="BP121" s="20">
        <f t="shared" si="64"/>
        <v>-2047976.2799999998</v>
      </c>
      <c r="BQ121" s="17">
        <f t="shared" si="65"/>
        <v>-2047976.2799999998</v>
      </c>
      <c r="BR121" s="20">
        <f t="shared" si="54"/>
        <v>0</v>
      </c>
    </row>
    <row r="122" spans="1:70" s="10" customFormat="1" ht="16.5" customHeight="1">
      <c r="A122" s="15">
        <v>111</v>
      </c>
      <c r="B122" s="16" t="s">
        <v>146</v>
      </c>
      <c r="C122" s="17">
        <v>70734.8</v>
      </c>
      <c r="D122" s="18">
        <f t="shared" si="55"/>
        <v>49251.36</v>
      </c>
      <c r="E122" s="18">
        <v>21483.44</v>
      </c>
      <c r="F122" s="18">
        <v>4695.38</v>
      </c>
      <c r="G122" s="18">
        <v>3412.43</v>
      </c>
      <c r="H122" s="18"/>
      <c r="I122" s="18"/>
      <c r="J122" s="18">
        <v>4695.38</v>
      </c>
      <c r="K122" s="18">
        <v>4111.54</v>
      </c>
      <c r="L122" s="18"/>
      <c r="M122" s="17">
        <f t="shared" si="46"/>
        <v>0</v>
      </c>
      <c r="N122" s="19">
        <v>4695.38</v>
      </c>
      <c r="O122" s="18">
        <v>5090.36</v>
      </c>
      <c r="P122" s="18"/>
      <c r="Q122" s="18">
        <f t="shared" si="47"/>
        <v>0</v>
      </c>
      <c r="R122" s="18">
        <v>4695.38</v>
      </c>
      <c r="S122" s="18">
        <v>3867.9</v>
      </c>
      <c r="T122" s="18"/>
      <c r="U122" s="18">
        <f t="shared" si="48"/>
        <v>0</v>
      </c>
      <c r="V122" s="20">
        <v>4695.39</v>
      </c>
      <c r="W122" s="20">
        <v>4949.02</v>
      </c>
      <c r="X122" s="20"/>
      <c r="Y122" s="20"/>
      <c r="Z122" s="20">
        <v>4695.38</v>
      </c>
      <c r="AA122" s="20">
        <v>5134.87</v>
      </c>
      <c r="AB122" s="20"/>
      <c r="AC122" s="18"/>
      <c r="AD122" s="20">
        <v>4695.38</v>
      </c>
      <c r="AE122" s="20">
        <v>4031</v>
      </c>
      <c r="AF122" s="20"/>
      <c r="AG122" s="20"/>
      <c r="AH122" s="20">
        <v>4695.37</v>
      </c>
      <c r="AI122" s="20">
        <v>4561.2</v>
      </c>
      <c r="AJ122" s="20"/>
      <c r="AK122" s="18">
        <f t="shared" si="49"/>
        <v>0</v>
      </c>
      <c r="AL122" s="20">
        <v>4695.38</v>
      </c>
      <c r="AM122" s="20">
        <v>4328.49</v>
      </c>
      <c r="AN122" s="20"/>
      <c r="AO122" s="21">
        <f t="shared" si="50"/>
        <v>0</v>
      </c>
      <c r="AP122" s="20">
        <v>4695.38</v>
      </c>
      <c r="AQ122" s="20">
        <v>4160.83</v>
      </c>
      <c r="AR122" s="20"/>
      <c r="AS122" s="18">
        <f t="shared" si="56"/>
        <v>0</v>
      </c>
      <c r="AT122" s="20">
        <v>4695.38</v>
      </c>
      <c r="AU122" s="20">
        <v>6866.75</v>
      </c>
      <c r="AV122" s="20"/>
      <c r="AW122" s="18">
        <f t="shared" si="51"/>
        <v>0</v>
      </c>
      <c r="AX122" s="20">
        <v>4695.38</v>
      </c>
      <c r="AY122" s="20">
        <v>4669.88</v>
      </c>
      <c r="AZ122" s="20"/>
      <c r="BA122" s="18">
        <f>AZ122/1.18</f>
        <v>0</v>
      </c>
      <c r="BB122" s="20">
        <f t="shared" si="57"/>
        <v>56344.55999999999</v>
      </c>
      <c r="BC122" s="20">
        <f t="shared" si="58"/>
        <v>55184.27000000001</v>
      </c>
      <c r="BD122" s="20">
        <f t="shared" si="59"/>
        <v>0</v>
      </c>
      <c r="BE122" s="20">
        <f t="shared" si="60"/>
        <v>0</v>
      </c>
      <c r="BF122" s="20">
        <f t="shared" si="61"/>
        <v>125919.07</v>
      </c>
      <c r="BG122" s="20"/>
      <c r="BH122" s="20"/>
      <c r="BI122" s="20">
        <f t="shared" si="53"/>
        <v>125919.07</v>
      </c>
      <c r="BJ122" s="20">
        <f t="shared" si="62"/>
        <v>104435.63</v>
      </c>
      <c r="BK122" s="20">
        <f t="shared" si="63"/>
        <v>21483.44</v>
      </c>
      <c r="BL122" s="20">
        <v>117200</v>
      </c>
      <c r="BM122" s="20">
        <v>2770.21</v>
      </c>
      <c r="BN122" s="20"/>
      <c r="BO122" s="20"/>
      <c r="BP122" s="20">
        <f t="shared" si="64"/>
        <v>5948.860000000007</v>
      </c>
      <c r="BQ122" s="17">
        <f t="shared" si="65"/>
        <v>-12764.369999999995</v>
      </c>
      <c r="BR122" s="20">
        <f t="shared" si="54"/>
        <v>18713.23</v>
      </c>
    </row>
    <row r="123" spans="1:70" s="10" customFormat="1" ht="18.75">
      <c r="A123" s="15">
        <v>112</v>
      </c>
      <c r="B123" s="16" t="s">
        <v>147</v>
      </c>
      <c r="C123" s="17">
        <v>117074.94</v>
      </c>
      <c r="D123" s="18">
        <f t="shared" si="55"/>
        <v>105825.46</v>
      </c>
      <c r="E123" s="18">
        <v>11249.48</v>
      </c>
      <c r="F123" s="18">
        <v>2346.45</v>
      </c>
      <c r="G123" s="18">
        <v>1601.22</v>
      </c>
      <c r="H123" s="18"/>
      <c r="I123" s="18"/>
      <c r="J123" s="18">
        <v>2346.45</v>
      </c>
      <c r="K123" s="18">
        <v>2201.61</v>
      </c>
      <c r="L123" s="18"/>
      <c r="M123" s="17">
        <f t="shared" si="46"/>
        <v>0</v>
      </c>
      <c r="N123" s="19">
        <v>2346.46</v>
      </c>
      <c r="O123" s="18">
        <v>2811.56</v>
      </c>
      <c r="P123" s="18"/>
      <c r="Q123" s="18">
        <f t="shared" si="47"/>
        <v>0</v>
      </c>
      <c r="R123" s="18">
        <v>2346.45</v>
      </c>
      <c r="S123" s="18">
        <v>1791.59</v>
      </c>
      <c r="T123" s="18"/>
      <c r="U123" s="18">
        <f t="shared" si="48"/>
        <v>0</v>
      </c>
      <c r="V123" s="20">
        <v>2346.45</v>
      </c>
      <c r="W123" s="20">
        <v>2704.18</v>
      </c>
      <c r="X123" s="20"/>
      <c r="Y123" s="20"/>
      <c r="Z123" s="20">
        <v>2346.45</v>
      </c>
      <c r="AA123" s="20">
        <v>1973.62</v>
      </c>
      <c r="AB123" s="20"/>
      <c r="AC123" s="18"/>
      <c r="AD123" s="20">
        <v>2346.45</v>
      </c>
      <c r="AE123" s="20">
        <v>2423.21</v>
      </c>
      <c r="AF123" s="20"/>
      <c r="AG123" s="20"/>
      <c r="AH123" s="20">
        <v>2346.46</v>
      </c>
      <c r="AI123" s="20">
        <v>2107</v>
      </c>
      <c r="AJ123" s="20"/>
      <c r="AK123" s="18">
        <f t="shared" si="49"/>
        <v>0</v>
      </c>
      <c r="AL123" s="20">
        <v>2346.45</v>
      </c>
      <c r="AM123" s="20">
        <v>2726.05</v>
      </c>
      <c r="AN123" s="20"/>
      <c r="AO123" s="21">
        <f t="shared" si="50"/>
        <v>0</v>
      </c>
      <c r="AP123" s="20">
        <v>2346.44</v>
      </c>
      <c r="AQ123" s="20">
        <v>2399.33</v>
      </c>
      <c r="AR123" s="20"/>
      <c r="AS123" s="18">
        <f t="shared" si="56"/>
        <v>0</v>
      </c>
      <c r="AT123" s="20">
        <v>2346.45</v>
      </c>
      <c r="AU123" s="20">
        <v>2646.09</v>
      </c>
      <c r="AV123" s="20"/>
      <c r="AW123" s="18">
        <f t="shared" si="51"/>
        <v>0</v>
      </c>
      <c r="AX123" s="20">
        <v>2346.45</v>
      </c>
      <c r="AY123" s="20">
        <v>2603.6</v>
      </c>
      <c r="AZ123" s="20"/>
      <c r="BA123" s="18">
        <f t="shared" si="52"/>
        <v>0</v>
      </c>
      <c r="BB123" s="20">
        <f t="shared" si="57"/>
        <v>28157.410000000003</v>
      </c>
      <c r="BC123" s="20">
        <f t="shared" si="58"/>
        <v>27989.06</v>
      </c>
      <c r="BD123" s="20">
        <f t="shared" si="59"/>
        <v>0</v>
      </c>
      <c r="BE123" s="20">
        <f t="shared" si="60"/>
        <v>0</v>
      </c>
      <c r="BF123" s="20">
        <f t="shared" si="61"/>
        <v>145064</v>
      </c>
      <c r="BG123" s="20"/>
      <c r="BH123" s="20"/>
      <c r="BI123" s="20">
        <f t="shared" si="53"/>
        <v>145064</v>
      </c>
      <c r="BJ123" s="20">
        <f t="shared" si="62"/>
        <v>133814.52000000002</v>
      </c>
      <c r="BK123" s="20">
        <f t="shared" si="63"/>
        <v>11249.48</v>
      </c>
      <c r="BL123" s="20"/>
      <c r="BM123" s="20"/>
      <c r="BN123" s="20"/>
      <c r="BO123" s="20"/>
      <c r="BP123" s="20">
        <f t="shared" si="64"/>
        <v>145064</v>
      </c>
      <c r="BQ123" s="17">
        <f t="shared" si="65"/>
        <v>133814.52000000002</v>
      </c>
      <c r="BR123" s="20">
        <f t="shared" si="54"/>
        <v>11249.48</v>
      </c>
    </row>
    <row r="124" spans="1:70" s="10" customFormat="1" ht="18.75">
      <c r="A124" s="15">
        <v>113</v>
      </c>
      <c r="B124" s="16" t="s">
        <v>148</v>
      </c>
      <c r="C124" s="17">
        <v>-419431.48</v>
      </c>
      <c r="D124" s="18">
        <f t="shared" si="55"/>
        <v>-419431.48</v>
      </c>
      <c r="E124" s="18"/>
      <c r="F124" s="18">
        <v>11677.65</v>
      </c>
      <c r="G124" s="18">
        <v>8835.87</v>
      </c>
      <c r="H124" s="18"/>
      <c r="I124" s="18"/>
      <c r="J124" s="18">
        <v>11680.51</v>
      </c>
      <c r="K124" s="18">
        <v>10922.42</v>
      </c>
      <c r="L124" s="18"/>
      <c r="M124" s="17">
        <f t="shared" si="46"/>
        <v>0</v>
      </c>
      <c r="N124" s="19">
        <v>11680.49</v>
      </c>
      <c r="O124" s="18">
        <v>11998.24</v>
      </c>
      <c r="P124" s="18"/>
      <c r="Q124" s="18">
        <f t="shared" si="47"/>
        <v>0</v>
      </c>
      <c r="R124" s="18">
        <v>11750.21</v>
      </c>
      <c r="S124" s="18">
        <v>10507.4</v>
      </c>
      <c r="T124" s="18"/>
      <c r="U124" s="18">
        <f t="shared" si="48"/>
        <v>0</v>
      </c>
      <c r="V124" s="20">
        <v>11742.36</v>
      </c>
      <c r="W124" s="20">
        <v>11811.01</v>
      </c>
      <c r="X124" s="20"/>
      <c r="Y124" s="20"/>
      <c r="Z124" s="20">
        <v>11750.18</v>
      </c>
      <c r="AA124" s="20">
        <v>11295.69</v>
      </c>
      <c r="AB124" s="20"/>
      <c r="AC124" s="18"/>
      <c r="AD124" s="20">
        <v>11751.61</v>
      </c>
      <c r="AE124" s="20">
        <v>11350.33</v>
      </c>
      <c r="AF124" s="20"/>
      <c r="AG124" s="20"/>
      <c r="AH124" s="20">
        <v>11751.6</v>
      </c>
      <c r="AI124" s="20">
        <v>13246.04</v>
      </c>
      <c r="AJ124" s="20"/>
      <c r="AK124" s="18">
        <f t="shared" si="49"/>
        <v>0</v>
      </c>
      <c r="AL124" s="20">
        <v>11751.62</v>
      </c>
      <c r="AM124" s="20">
        <v>10868.36</v>
      </c>
      <c r="AN124" s="20"/>
      <c r="AO124" s="21">
        <f t="shared" si="50"/>
        <v>0</v>
      </c>
      <c r="AP124" s="20">
        <v>11791.4</v>
      </c>
      <c r="AQ124" s="20">
        <v>11203.27</v>
      </c>
      <c r="AR124" s="20"/>
      <c r="AS124" s="18">
        <f t="shared" si="56"/>
        <v>0</v>
      </c>
      <c r="AT124" s="20">
        <v>11777.99</v>
      </c>
      <c r="AU124" s="20">
        <v>11801.62</v>
      </c>
      <c r="AV124" s="23">
        <f>779809.56-776697.71</f>
        <v>3111.850000000093</v>
      </c>
      <c r="AW124" s="18">
        <f t="shared" si="51"/>
        <v>2637.1610169492315</v>
      </c>
      <c r="AX124" s="20">
        <v>11772.24</v>
      </c>
      <c r="AY124" s="20">
        <v>13568.92</v>
      </c>
      <c r="AZ124" s="20"/>
      <c r="BA124" s="18">
        <f t="shared" si="52"/>
        <v>0</v>
      </c>
      <c r="BB124" s="20">
        <f t="shared" si="57"/>
        <v>140877.86</v>
      </c>
      <c r="BC124" s="20">
        <f t="shared" si="58"/>
        <v>137409.16999999998</v>
      </c>
      <c r="BD124" s="20">
        <f t="shared" si="59"/>
        <v>3111.850000000093</v>
      </c>
      <c r="BE124" s="20">
        <f t="shared" si="60"/>
        <v>2637.1610169492315</v>
      </c>
      <c r="BF124" s="20">
        <f t="shared" si="61"/>
        <v>-285134.1600000001</v>
      </c>
      <c r="BG124" s="20"/>
      <c r="BH124" s="20"/>
      <c r="BI124" s="20">
        <f t="shared" si="53"/>
        <v>-285134.1600000001</v>
      </c>
      <c r="BJ124" s="20">
        <f t="shared" si="62"/>
        <v>-282022.31</v>
      </c>
      <c r="BK124" s="20">
        <f t="shared" si="63"/>
        <v>0</v>
      </c>
      <c r="BL124" s="20"/>
      <c r="BM124" s="20"/>
      <c r="BN124" s="20"/>
      <c r="BO124" s="20"/>
      <c r="BP124" s="20">
        <f t="shared" si="64"/>
        <v>-285134.1600000001</v>
      </c>
      <c r="BQ124" s="17">
        <f t="shared" si="65"/>
        <v>-285134.1600000001</v>
      </c>
      <c r="BR124" s="20">
        <f t="shared" si="54"/>
        <v>0</v>
      </c>
    </row>
    <row r="125" spans="1:70" s="10" customFormat="1" ht="18.75">
      <c r="A125" s="15">
        <v>114</v>
      </c>
      <c r="B125" s="16" t="s">
        <v>149</v>
      </c>
      <c r="C125" s="17">
        <v>1042965.81</v>
      </c>
      <c r="D125" s="18">
        <f t="shared" si="55"/>
        <v>951227.2100000001</v>
      </c>
      <c r="E125" s="18">
        <v>91738.6</v>
      </c>
      <c r="F125" s="18">
        <v>21823.14</v>
      </c>
      <c r="G125" s="18">
        <v>18259.82</v>
      </c>
      <c r="H125" s="18"/>
      <c r="I125" s="18"/>
      <c r="J125" s="18">
        <v>21823.09</v>
      </c>
      <c r="K125" s="18">
        <v>18503.49</v>
      </c>
      <c r="L125" s="18"/>
      <c r="M125" s="17">
        <f t="shared" si="46"/>
        <v>0</v>
      </c>
      <c r="N125" s="19">
        <v>21874.62</v>
      </c>
      <c r="O125" s="18">
        <v>27342.54</v>
      </c>
      <c r="P125" s="18"/>
      <c r="Q125" s="18">
        <f t="shared" si="47"/>
        <v>0</v>
      </c>
      <c r="R125" s="18">
        <v>21874.62</v>
      </c>
      <c r="S125" s="18">
        <v>18725.74</v>
      </c>
      <c r="T125" s="18"/>
      <c r="U125" s="18">
        <f t="shared" si="48"/>
        <v>0</v>
      </c>
      <c r="V125" s="20">
        <v>21874.6</v>
      </c>
      <c r="W125" s="20">
        <v>24756.56</v>
      </c>
      <c r="X125" s="20"/>
      <c r="Y125" s="20"/>
      <c r="Z125" s="20">
        <v>21874.64</v>
      </c>
      <c r="AA125" s="20">
        <v>21726.77</v>
      </c>
      <c r="AB125" s="20"/>
      <c r="AC125" s="18"/>
      <c r="AD125" s="20">
        <v>21874.63</v>
      </c>
      <c r="AE125" s="20">
        <v>20242.72</v>
      </c>
      <c r="AF125" s="20"/>
      <c r="AG125" s="20"/>
      <c r="AH125" s="20">
        <v>21874.62</v>
      </c>
      <c r="AI125" s="20">
        <v>20324.43</v>
      </c>
      <c r="AJ125" s="20"/>
      <c r="AK125" s="18">
        <f t="shared" si="49"/>
        <v>0</v>
      </c>
      <c r="AL125" s="20">
        <v>21874.63</v>
      </c>
      <c r="AM125" s="20">
        <v>22195.79</v>
      </c>
      <c r="AN125" s="20"/>
      <c r="AO125" s="21">
        <f t="shared" si="50"/>
        <v>0</v>
      </c>
      <c r="AP125" s="20">
        <v>21874.62</v>
      </c>
      <c r="AQ125" s="20">
        <v>22400.41</v>
      </c>
      <c r="AR125" s="20"/>
      <c r="AS125" s="18">
        <f t="shared" si="56"/>
        <v>0</v>
      </c>
      <c r="AT125" s="20">
        <v>21874.63</v>
      </c>
      <c r="AU125" s="20">
        <v>21983.71</v>
      </c>
      <c r="AV125" s="20"/>
      <c r="AW125" s="18">
        <f t="shared" si="51"/>
        <v>0</v>
      </c>
      <c r="AX125" s="20">
        <v>21926.53</v>
      </c>
      <c r="AY125" s="20">
        <v>26409.7</v>
      </c>
      <c r="AZ125" s="20"/>
      <c r="BA125" s="18">
        <f t="shared" si="52"/>
        <v>0</v>
      </c>
      <c r="BB125" s="20">
        <f t="shared" si="57"/>
        <v>262444.37</v>
      </c>
      <c r="BC125" s="20">
        <f t="shared" si="58"/>
        <v>262871.68</v>
      </c>
      <c r="BD125" s="20">
        <f t="shared" si="59"/>
        <v>0</v>
      </c>
      <c r="BE125" s="20">
        <f t="shared" si="60"/>
        <v>0</v>
      </c>
      <c r="BF125" s="20">
        <f t="shared" si="61"/>
        <v>1305837.49</v>
      </c>
      <c r="BG125" s="20">
        <v>9016.08</v>
      </c>
      <c r="BH125" s="20"/>
      <c r="BI125" s="20">
        <f t="shared" si="53"/>
        <v>1314853.57</v>
      </c>
      <c r="BJ125" s="20">
        <f t="shared" si="62"/>
        <v>1214098.8900000001</v>
      </c>
      <c r="BK125" s="20">
        <f t="shared" si="63"/>
        <v>91738.6</v>
      </c>
      <c r="BL125" s="20"/>
      <c r="BM125" s="20"/>
      <c r="BN125" s="20"/>
      <c r="BO125" s="20"/>
      <c r="BP125" s="20">
        <f t="shared" si="64"/>
        <v>1305837.49</v>
      </c>
      <c r="BQ125" s="17">
        <f t="shared" si="65"/>
        <v>1214098.8900000001</v>
      </c>
      <c r="BR125" s="20">
        <f t="shared" si="54"/>
        <v>91738.6</v>
      </c>
    </row>
    <row r="126" spans="1:70" s="10" customFormat="1" ht="18.75">
      <c r="A126" s="15">
        <v>115</v>
      </c>
      <c r="B126" s="16" t="s">
        <v>150</v>
      </c>
      <c r="C126" s="17">
        <v>-640338.7</v>
      </c>
      <c r="D126" s="18">
        <f t="shared" si="55"/>
        <v>-640338.7</v>
      </c>
      <c r="E126" s="18"/>
      <c r="F126" s="18">
        <v>12096.49</v>
      </c>
      <c r="G126" s="18">
        <v>10389.67</v>
      </c>
      <c r="H126" s="18"/>
      <c r="I126" s="18"/>
      <c r="J126" s="18">
        <v>12161.47</v>
      </c>
      <c r="K126" s="18">
        <v>12895.51</v>
      </c>
      <c r="L126" s="18"/>
      <c r="M126" s="17">
        <f t="shared" si="46"/>
        <v>0</v>
      </c>
      <c r="N126" s="19">
        <v>12161.45</v>
      </c>
      <c r="O126" s="18">
        <v>12322.26</v>
      </c>
      <c r="P126" s="18"/>
      <c r="Q126" s="18">
        <f t="shared" si="47"/>
        <v>0</v>
      </c>
      <c r="R126" s="18">
        <v>12159.92</v>
      </c>
      <c r="S126" s="18">
        <v>10085.74</v>
      </c>
      <c r="T126" s="18"/>
      <c r="U126" s="18">
        <f t="shared" si="48"/>
        <v>0</v>
      </c>
      <c r="V126" s="20">
        <v>12161.45</v>
      </c>
      <c r="W126" s="20">
        <v>11476.19</v>
      </c>
      <c r="X126" s="20"/>
      <c r="Y126" s="20"/>
      <c r="Z126" s="20">
        <v>12191.72</v>
      </c>
      <c r="AA126" s="20">
        <v>11184.53</v>
      </c>
      <c r="AB126" s="20"/>
      <c r="AC126" s="18"/>
      <c r="AD126" s="20">
        <v>12178.2</v>
      </c>
      <c r="AE126" s="20">
        <v>11207.65</v>
      </c>
      <c r="AF126" s="20"/>
      <c r="AG126" s="20"/>
      <c r="AH126" s="20">
        <v>12206.06</v>
      </c>
      <c r="AI126" s="20">
        <v>13845.34</v>
      </c>
      <c r="AJ126" s="20"/>
      <c r="AK126" s="18">
        <f t="shared" si="49"/>
        <v>0</v>
      </c>
      <c r="AL126" s="20">
        <v>12201.65</v>
      </c>
      <c r="AM126" s="20">
        <v>11846.92</v>
      </c>
      <c r="AN126" s="20"/>
      <c r="AO126" s="21">
        <f t="shared" si="50"/>
        <v>0</v>
      </c>
      <c r="AP126" s="20">
        <v>12206.1</v>
      </c>
      <c r="AQ126" s="20">
        <v>11864.44</v>
      </c>
      <c r="AR126" s="20"/>
      <c r="AS126" s="18">
        <f t="shared" si="56"/>
        <v>0</v>
      </c>
      <c r="AT126" s="20">
        <v>12206.1</v>
      </c>
      <c r="AU126" s="20">
        <v>13123.72</v>
      </c>
      <c r="AV126" s="20"/>
      <c r="AW126" s="18">
        <f t="shared" si="51"/>
        <v>0</v>
      </c>
      <c r="AX126" s="20">
        <v>12206.09</v>
      </c>
      <c r="AY126" s="20">
        <v>13975.87</v>
      </c>
      <c r="AZ126" s="20"/>
      <c r="BA126" s="18">
        <f t="shared" si="52"/>
        <v>0</v>
      </c>
      <c r="BB126" s="20">
        <f t="shared" si="57"/>
        <v>146136.69999999998</v>
      </c>
      <c r="BC126" s="20">
        <f t="shared" si="58"/>
        <v>144217.84</v>
      </c>
      <c r="BD126" s="20">
        <f t="shared" si="59"/>
        <v>0</v>
      </c>
      <c r="BE126" s="20">
        <f t="shared" si="60"/>
        <v>0</v>
      </c>
      <c r="BF126" s="20">
        <f t="shared" si="61"/>
        <v>-496120.86</v>
      </c>
      <c r="BG126" s="20"/>
      <c r="BH126" s="20"/>
      <c r="BI126" s="20">
        <f t="shared" si="53"/>
        <v>-496120.86</v>
      </c>
      <c r="BJ126" s="20">
        <f t="shared" si="62"/>
        <v>-496120.86</v>
      </c>
      <c r="BK126" s="20">
        <f t="shared" si="63"/>
        <v>0</v>
      </c>
      <c r="BL126" s="20"/>
      <c r="BM126" s="20"/>
      <c r="BN126" s="20"/>
      <c r="BO126" s="20"/>
      <c r="BP126" s="20">
        <f t="shared" si="64"/>
        <v>-496120.86</v>
      </c>
      <c r="BQ126" s="17">
        <f t="shared" si="65"/>
        <v>-496120.86</v>
      </c>
      <c r="BR126" s="20">
        <f t="shared" si="54"/>
        <v>0</v>
      </c>
    </row>
    <row r="127" spans="1:70" s="10" customFormat="1" ht="18.75">
      <c r="A127" s="15">
        <v>116</v>
      </c>
      <c r="B127" s="16" t="s">
        <v>151</v>
      </c>
      <c r="C127" s="17">
        <v>165043.85</v>
      </c>
      <c r="D127" s="18">
        <f t="shared" si="55"/>
        <v>153508.09</v>
      </c>
      <c r="E127" s="18">
        <v>11535.76</v>
      </c>
      <c r="F127" s="18">
        <v>3973.18</v>
      </c>
      <c r="G127" s="18">
        <v>3019.28</v>
      </c>
      <c r="H127" s="18"/>
      <c r="I127" s="18"/>
      <c r="J127" s="18">
        <v>3973.18</v>
      </c>
      <c r="K127" s="18">
        <v>3877.61</v>
      </c>
      <c r="L127" s="18"/>
      <c r="M127" s="17">
        <f t="shared" si="46"/>
        <v>0</v>
      </c>
      <c r="N127" s="19">
        <v>3973.18</v>
      </c>
      <c r="O127" s="18">
        <v>4115.45</v>
      </c>
      <c r="P127" s="18"/>
      <c r="Q127" s="18">
        <f t="shared" si="47"/>
        <v>0</v>
      </c>
      <c r="R127" s="18">
        <v>3973.18</v>
      </c>
      <c r="S127" s="18">
        <v>3651.6</v>
      </c>
      <c r="T127" s="18"/>
      <c r="U127" s="18">
        <f t="shared" si="48"/>
        <v>0</v>
      </c>
      <c r="V127" s="20">
        <v>3973.19</v>
      </c>
      <c r="W127" s="20">
        <v>4749.17</v>
      </c>
      <c r="X127" s="20"/>
      <c r="Y127" s="20"/>
      <c r="Z127" s="20">
        <v>3973.18</v>
      </c>
      <c r="AA127" s="20">
        <v>3999.1</v>
      </c>
      <c r="AB127" s="20"/>
      <c r="AC127" s="18"/>
      <c r="AD127" s="20">
        <v>3973.17</v>
      </c>
      <c r="AE127" s="20">
        <v>3231.26</v>
      </c>
      <c r="AF127" s="20"/>
      <c r="AG127" s="20"/>
      <c r="AH127" s="20">
        <v>3973.18</v>
      </c>
      <c r="AI127" s="20">
        <v>4164.95</v>
      </c>
      <c r="AJ127" s="38">
        <v>20726.7</v>
      </c>
      <c r="AK127" s="39">
        <f t="shared" si="49"/>
        <v>17565</v>
      </c>
      <c r="AL127" s="20">
        <v>3973.17</v>
      </c>
      <c r="AM127" s="20">
        <v>4249.8</v>
      </c>
      <c r="AN127" s="20"/>
      <c r="AO127" s="21">
        <f t="shared" si="50"/>
        <v>0</v>
      </c>
      <c r="AP127" s="20">
        <v>3973.17</v>
      </c>
      <c r="AQ127" s="20">
        <v>3922.28</v>
      </c>
      <c r="AR127" s="20"/>
      <c r="AS127" s="18">
        <f t="shared" si="56"/>
        <v>0</v>
      </c>
      <c r="AT127" s="20">
        <v>3973.18</v>
      </c>
      <c r="AU127" s="20">
        <v>4190.73</v>
      </c>
      <c r="AV127" s="20">
        <v>8514</v>
      </c>
      <c r="AW127" s="18">
        <f>AV127</f>
        <v>8514</v>
      </c>
      <c r="AX127" s="20">
        <v>3973.19</v>
      </c>
      <c r="AY127" s="20">
        <v>4932.08</v>
      </c>
      <c r="AZ127" s="20">
        <v>34692.74</v>
      </c>
      <c r="BA127" s="18">
        <f t="shared" si="52"/>
        <v>29400.627118644068</v>
      </c>
      <c r="BB127" s="20">
        <f t="shared" si="57"/>
        <v>47678.149999999994</v>
      </c>
      <c r="BC127" s="20">
        <f t="shared" si="58"/>
        <v>48103.30999999999</v>
      </c>
      <c r="BD127" s="20">
        <f t="shared" si="59"/>
        <v>63933.44</v>
      </c>
      <c r="BE127" s="20">
        <f t="shared" si="60"/>
        <v>55479.62711864407</v>
      </c>
      <c r="BF127" s="20">
        <f t="shared" si="61"/>
        <v>149213.72</v>
      </c>
      <c r="BG127" s="20"/>
      <c r="BH127" s="20"/>
      <c r="BI127" s="20">
        <f t="shared" si="53"/>
        <v>149213.72</v>
      </c>
      <c r="BJ127" s="20">
        <f t="shared" si="62"/>
        <v>201611.4</v>
      </c>
      <c r="BK127" s="20">
        <f t="shared" si="63"/>
        <v>11535.76</v>
      </c>
      <c r="BL127" s="20"/>
      <c r="BM127" s="20"/>
      <c r="BN127" s="20"/>
      <c r="BO127" s="20"/>
      <c r="BP127" s="20">
        <f t="shared" si="64"/>
        <v>149213.72</v>
      </c>
      <c r="BQ127" s="17">
        <f t="shared" si="65"/>
        <v>137677.96</v>
      </c>
      <c r="BR127" s="20">
        <f t="shared" si="54"/>
        <v>11535.76</v>
      </c>
    </row>
    <row r="128" spans="1:70" s="10" customFormat="1" ht="18.75">
      <c r="A128" s="15">
        <v>117</v>
      </c>
      <c r="B128" s="16" t="s">
        <v>152</v>
      </c>
      <c r="C128" s="17">
        <v>248539.79</v>
      </c>
      <c r="D128" s="18">
        <f t="shared" si="55"/>
        <v>248539.79</v>
      </c>
      <c r="E128" s="18"/>
      <c r="F128" s="18">
        <v>12044.2</v>
      </c>
      <c r="G128" s="18">
        <v>9656.19</v>
      </c>
      <c r="H128" s="18"/>
      <c r="I128" s="18"/>
      <c r="J128" s="18">
        <v>12044.22</v>
      </c>
      <c r="K128" s="18">
        <v>11191.44</v>
      </c>
      <c r="L128" s="18"/>
      <c r="M128" s="17">
        <f t="shared" si="46"/>
        <v>0</v>
      </c>
      <c r="N128" s="19">
        <v>12044.22</v>
      </c>
      <c r="O128" s="18">
        <v>14211.97</v>
      </c>
      <c r="P128" s="18"/>
      <c r="Q128" s="18">
        <f t="shared" si="47"/>
        <v>0</v>
      </c>
      <c r="R128" s="18">
        <v>12044.24</v>
      </c>
      <c r="S128" s="18">
        <v>10761.89</v>
      </c>
      <c r="T128" s="18">
        <v>20090.26</v>
      </c>
      <c r="U128" s="18">
        <f t="shared" si="48"/>
        <v>17025.64406779661</v>
      </c>
      <c r="V128" s="20">
        <v>12044.22</v>
      </c>
      <c r="W128" s="20">
        <v>13388.35</v>
      </c>
      <c r="X128" s="20"/>
      <c r="Y128" s="20"/>
      <c r="Z128" s="20">
        <v>12044.24</v>
      </c>
      <c r="AA128" s="20">
        <v>11923.7</v>
      </c>
      <c r="AB128" s="20"/>
      <c r="AC128" s="18"/>
      <c r="AD128" s="20">
        <v>12044.23</v>
      </c>
      <c r="AE128" s="20">
        <v>11302.76</v>
      </c>
      <c r="AF128" s="20"/>
      <c r="AG128" s="20"/>
      <c r="AH128" s="20">
        <v>12044.21</v>
      </c>
      <c r="AI128" s="20">
        <v>12022.73</v>
      </c>
      <c r="AJ128" s="20"/>
      <c r="AK128" s="18">
        <f t="shared" si="49"/>
        <v>0</v>
      </c>
      <c r="AL128" s="20">
        <v>12044.23</v>
      </c>
      <c r="AM128" s="20">
        <v>12765.36</v>
      </c>
      <c r="AN128" s="20"/>
      <c r="AO128" s="21">
        <f t="shared" si="50"/>
        <v>0</v>
      </c>
      <c r="AP128" s="20">
        <v>12041.58</v>
      </c>
      <c r="AQ128" s="20">
        <v>11973.55</v>
      </c>
      <c r="AR128" s="20"/>
      <c r="AS128" s="18">
        <f t="shared" si="56"/>
        <v>0</v>
      </c>
      <c r="AT128" s="20">
        <v>12044.23</v>
      </c>
      <c r="AU128" s="20">
        <v>12870.21</v>
      </c>
      <c r="AV128" s="20"/>
      <c r="AW128" s="18">
        <f t="shared" si="51"/>
        <v>0</v>
      </c>
      <c r="AX128" s="20">
        <v>12110.51</v>
      </c>
      <c r="AY128" s="20">
        <v>12841.99</v>
      </c>
      <c r="AZ128" s="20"/>
      <c r="BA128" s="18">
        <f t="shared" si="52"/>
        <v>0</v>
      </c>
      <c r="BB128" s="20">
        <f t="shared" si="57"/>
        <v>144594.33000000002</v>
      </c>
      <c r="BC128" s="20">
        <f t="shared" si="58"/>
        <v>144910.13999999998</v>
      </c>
      <c r="BD128" s="20">
        <f t="shared" si="59"/>
        <v>20090.26</v>
      </c>
      <c r="BE128" s="20">
        <f t="shared" si="60"/>
        <v>17025.64406779661</v>
      </c>
      <c r="BF128" s="20">
        <f t="shared" si="61"/>
        <v>373359.67</v>
      </c>
      <c r="BG128" s="20"/>
      <c r="BH128" s="20"/>
      <c r="BI128" s="20">
        <f t="shared" si="53"/>
        <v>373359.67</v>
      </c>
      <c r="BJ128" s="20">
        <f t="shared" si="62"/>
        <v>393449.93</v>
      </c>
      <c r="BK128" s="20">
        <f t="shared" si="63"/>
        <v>0</v>
      </c>
      <c r="BL128" s="20"/>
      <c r="BM128" s="20"/>
      <c r="BN128" s="20"/>
      <c r="BO128" s="20"/>
      <c r="BP128" s="20">
        <f t="shared" si="64"/>
        <v>373359.67</v>
      </c>
      <c r="BQ128" s="17">
        <f t="shared" si="65"/>
        <v>373359.67</v>
      </c>
      <c r="BR128" s="20">
        <f t="shared" si="54"/>
        <v>0</v>
      </c>
    </row>
    <row r="129" spans="1:70" s="10" customFormat="1" ht="18.75">
      <c r="A129" s="15">
        <v>118</v>
      </c>
      <c r="B129" s="16" t="s">
        <v>153</v>
      </c>
      <c r="C129" s="17">
        <v>84447.32</v>
      </c>
      <c r="D129" s="18">
        <f t="shared" si="55"/>
        <v>58383.600000000006</v>
      </c>
      <c r="E129" s="18">
        <v>26063.72</v>
      </c>
      <c r="F129" s="18">
        <v>5138.95</v>
      </c>
      <c r="G129" s="18">
        <v>3751.1</v>
      </c>
      <c r="H129" s="18"/>
      <c r="I129" s="18"/>
      <c r="J129" s="18">
        <v>5198.46</v>
      </c>
      <c r="K129" s="18">
        <v>4987.07</v>
      </c>
      <c r="L129" s="18"/>
      <c r="M129" s="17">
        <f t="shared" si="46"/>
        <v>0</v>
      </c>
      <c r="N129" s="19">
        <v>5198.46</v>
      </c>
      <c r="O129" s="18">
        <v>5042.32</v>
      </c>
      <c r="P129" s="18"/>
      <c r="Q129" s="18">
        <f t="shared" si="47"/>
        <v>0</v>
      </c>
      <c r="R129" s="18">
        <v>5198.45</v>
      </c>
      <c r="S129" s="18">
        <v>4047.3</v>
      </c>
      <c r="T129" s="18"/>
      <c r="U129" s="18">
        <f t="shared" si="48"/>
        <v>0</v>
      </c>
      <c r="V129" s="20">
        <v>5198.46</v>
      </c>
      <c r="W129" s="20">
        <v>5706.59</v>
      </c>
      <c r="X129" s="20"/>
      <c r="Y129" s="20"/>
      <c r="Z129" s="20">
        <v>5242</v>
      </c>
      <c r="AA129" s="20">
        <v>5383.42</v>
      </c>
      <c r="AB129" s="20"/>
      <c r="AC129" s="18"/>
      <c r="AD129" s="20">
        <v>5242</v>
      </c>
      <c r="AE129" s="20">
        <v>4724.44</v>
      </c>
      <c r="AF129" s="20"/>
      <c r="AG129" s="20"/>
      <c r="AH129" s="20">
        <v>5317.83</v>
      </c>
      <c r="AI129" s="20">
        <v>4922.89</v>
      </c>
      <c r="AJ129" s="20">
        <v>3225.55</v>
      </c>
      <c r="AK129" s="18">
        <f t="shared" si="49"/>
        <v>2733.5169491525426</v>
      </c>
      <c r="AL129" s="20">
        <v>5317.84</v>
      </c>
      <c r="AM129" s="20">
        <v>5082.35</v>
      </c>
      <c r="AN129" s="20"/>
      <c r="AO129" s="21">
        <f t="shared" si="50"/>
        <v>0</v>
      </c>
      <c r="AP129" s="20">
        <v>5317.84</v>
      </c>
      <c r="AQ129" s="20">
        <v>4901.11</v>
      </c>
      <c r="AR129" s="20"/>
      <c r="AS129" s="18">
        <f t="shared" si="56"/>
        <v>0</v>
      </c>
      <c r="AT129" s="20">
        <v>5317.83</v>
      </c>
      <c r="AU129" s="20">
        <v>4409.08</v>
      </c>
      <c r="AV129" s="20"/>
      <c r="AW129" s="18">
        <f t="shared" si="51"/>
        <v>0</v>
      </c>
      <c r="AX129" s="20">
        <v>5317.85</v>
      </c>
      <c r="AY129" s="20">
        <v>5112.23</v>
      </c>
      <c r="AZ129" s="20"/>
      <c r="BA129" s="18">
        <f t="shared" si="52"/>
        <v>0</v>
      </c>
      <c r="BB129" s="20">
        <f t="shared" si="57"/>
        <v>63005.969999999994</v>
      </c>
      <c r="BC129" s="20">
        <f t="shared" si="58"/>
        <v>58069.9</v>
      </c>
      <c r="BD129" s="20">
        <f t="shared" si="59"/>
        <v>3225.55</v>
      </c>
      <c r="BE129" s="20">
        <f t="shared" si="60"/>
        <v>2733.5169491525426</v>
      </c>
      <c r="BF129" s="20">
        <f t="shared" si="61"/>
        <v>139291.67</v>
      </c>
      <c r="BG129" s="20"/>
      <c r="BH129" s="20"/>
      <c r="BI129" s="20">
        <f t="shared" si="53"/>
        <v>139291.67</v>
      </c>
      <c r="BJ129" s="20">
        <f t="shared" si="62"/>
        <v>116453.5</v>
      </c>
      <c r="BK129" s="20">
        <f t="shared" si="63"/>
        <v>26063.72</v>
      </c>
      <c r="BL129" s="20"/>
      <c r="BM129" s="20"/>
      <c r="BN129" s="20"/>
      <c r="BO129" s="20"/>
      <c r="BP129" s="20">
        <f t="shared" si="64"/>
        <v>139291.67</v>
      </c>
      <c r="BQ129" s="17">
        <f t="shared" si="65"/>
        <v>113227.95</v>
      </c>
      <c r="BR129" s="20">
        <f t="shared" si="54"/>
        <v>26063.72</v>
      </c>
    </row>
    <row r="130" spans="1:70" s="10" customFormat="1" ht="18.75">
      <c r="A130" s="15">
        <v>119</v>
      </c>
      <c r="B130" s="16" t="s">
        <v>154</v>
      </c>
      <c r="C130" s="17">
        <v>1381038.37</v>
      </c>
      <c r="D130" s="18">
        <f t="shared" si="55"/>
        <v>1119688.58</v>
      </c>
      <c r="E130" s="40">
        <v>261349.79</v>
      </c>
      <c r="F130" s="18">
        <v>28163.25</v>
      </c>
      <c r="G130" s="18">
        <v>23748.72</v>
      </c>
      <c r="H130" s="18"/>
      <c r="I130" s="18"/>
      <c r="J130" s="18">
        <v>28262.31</v>
      </c>
      <c r="K130" s="18">
        <v>25619</v>
      </c>
      <c r="L130" s="18"/>
      <c r="M130" s="17">
        <f t="shared" si="46"/>
        <v>0</v>
      </c>
      <c r="N130" s="19">
        <v>28328.17</v>
      </c>
      <c r="O130" s="18">
        <v>34025.62</v>
      </c>
      <c r="P130" s="18"/>
      <c r="Q130" s="18">
        <f t="shared" si="47"/>
        <v>0</v>
      </c>
      <c r="R130" s="18">
        <v>28328.15</v>
      </c>
      <c r="S130" s="18">
        <v>23655.44</v>
      </c>
      <c r="T130" s="18">
        <f>5601.39+5601.39</f>
        <v>11202.78</v>
      </c>
      <c r="U130" s="18">
        <f t="shared" si="48"/>
        <v>9493.881355932204</v>
      </c>
      <c r="V130" s="20">
        <v>28328.17</v>
      </c>
      <c r="W130" s="20">
        <v>28453.45</v>
      </c>
      <c r="X130" s="20">
        <f>4185.66+4759.84</f>
        <v>8945.5</v>
      </c>
      <c r="Y130" s="20">
        <f>X130/1.18</f>
        <v>7580.932203389831</v>
      </c>
      <c r="Z130" s="20">
        <v>29205.54</v>
      </c>
      <c r="AA130" s="20">
        <v>28641.6</v>
      </c>
      <c r="AB130" s="20"/>
      <c r="AC130" s="18"/>
      <c r="AD130" s="20">
        <v>28426.64</v>
      </c>
      <c r="AE130" s="20">
        <v>27175.52</v>
      </c>
      <c r="AF130" s="20"/>
      <c r="AG130" s="20"/>
      <c r="AH130" s="20">
        <v>28459.34</v>
      </c>
      <c r="AI130" s="20">
        <v>28710.75</v>
      </c>
      <c r="AJ130" s="20"/>
      <c r="AK130" s="18">
        <f t="shared" si="49"/>
        <v>0</v>
      </c>
      <c r="AL130" s="20">
        <v>28459.36</v>
      </c>
      <c r="AM130" s="20">
        <v>30550.02</v>
      </c>
      <c r="AN130" s="20">
        <f>4216.53+3241.36</f>
        <v>7457.889999999999</v>
      </c>
      <c r="AO130" s="21">
        <f t="shared" si="50"/>
        <v>6320.245762711865</v>
      </c>
      <c r="AP130" s="20">
        <v>28459.39</v>
      </c>
      <c r="AQ130" s="20">
        <v>31624.61</v>
      </c>
      <c r="AR130" s="20"/>
      <c r="AS130" s="18">
        <f t="shared" si="56"/>
        <v>0</v>
      </c>
      <c r="AT130" s="20">
        <v>28459.33</v>
      </c>
      <c r="AU130" s="20">
        <v>28111.08</v>
      </c>
      <c r="AV130" s="20"/>
      <c r="AW130" s="18">
        <f t="shared" si="51"/>
        <v>0</v>
      </c>
      <c r="AX130" s="20">
        <v>28509.66</v>
      </c>
      <c r="AY130" s="20">
        <v>29945.75</v>
      </c>
      <c r="AZ130" s="20">
        <v>1172320</v>
      </c>
      <c r="BA130" s="18">
        <f>AZ130/1.18-0.01</f>
        <v>993491.5154237289</v>
      </c>
      <c r="BB130" s="20">
        <f t="shared" si="57"/>
        <v>341389.31000000006</v>
      </c>
      <c r="BC130" s="20">
        <f t="shared" si="58"/>
        <v>340261.56000000006</v>
      </c>
      <c r="BD130" s="20">
        <f t="shared" si="59"/>
        <v>1199926.17</v>
      </c>
      <c r="BE130" s="20">
        <f t="shared" si="60"/>
        <v>1016886.5747457627</v>
      </c>
      <c r="BF130" s="20">
        <f t="shared" si="61"/>
        <v>521373.76000000024</v>
      </c>
      <c r="BG130" s="20">
        <v>23219.52</v>
      </c>
      <c r="BH130" s="20"/>
      <c r="BI130" s="20">
        <f t="shared" si="53"/>
        <v>544593.2800000003</v>
      </c>
      <c r="BJ130" s="20">
        <f t="shared" si="62"/>
        <v>1459950.1400000001</v>
      </c>
      <c r="BK130" s="20">
        <f t="shared" si="63"/>
        <v>261349.79</v>
      </c>
      <c r="BL130" s="20"/>
      <c r="BM130" s="20"/>
      <c r="BN130" s="20"/>
      <c r="BO130" s="20"/>
      <c r="BP130" s="20">
        <f t="shared" si="64"/>
        <v>521373.76000000024</v>
      </c>
      <c r="BQ130" s="17">
        <f t="shared" si="65"/>
        <v>260023.9700000002</v>
      </c>
      <c r="BR130" s="20">
        <f t="shared" si="54"/>
        <v>261349.79</v>
      </c>
    </row>
    <row r="131" spans="1:70" s="10" customFormat="1" ht="18.75">
      <c r="A131" s="15">
        <v>120</v>
      </c>
      <c r="B131" s="16" t="s">
        <v>155</v>
      </c>
      <c r="C131" s="17">
        <v>237858.4</v>
      </c>
      <c r="D131" s="18">
        <f t="shared" si="55"/>
        <v>235171.69999999998</v>
      </c>
      <c r="E131" s="18">
        <v>2686.7</v>
      </c>
      <c r="F131" s="18">
        <v>11903.4</v>
      </c>
      <c r="G131" s="18">
        <v>9463.55</v>
      </c>
      <c r="H131" s="18"/>
      <c r="I131" s="18"/>
      <c r="J131" s="18">
        <v>11903.39</v>
      </c>
      <c r="K131" s="18">
        <v>11439.07</v>
      </c>
      <c r="L131" s="18"/>
      <c r="M131" s="17">
        <f t="shared" si="46"/>
        <v>0</v>
      </c>
      <c r="N131" s="19">
        <v>11903.41</v>
      </c>
      <c r="O131" s="18">
        <v>14002.06</v>
      </c>
      <c r="P131" s="18"/>
      <c r="Q131" s="18">
        <f t="shared" si="47"/>
        <v>0</v>
      </c>
      <c r="R131" s="18">
        <v>12286.3</v>
      </c>
      <c r="S131" s="18">
        <v>10325.75</v>
      </c>
      <c r="T131" s="18"/>
      <c r="U131" s="18">
        <f t="shared" si="48"/>
        <v>0</v>
      </c>
      <c r="V131" s="20">
        <v>11953.5</v>
      </c>
      <c r="W131" s="20">
        <v>12257.53</v>
      </c>
      <c r="X131" s="20"/>
      <c r="Y131" s="20"/>
      <c r="Z131" s="20">
        <v>12343.74</v>
      </c>
      <c r="AA131" s="20">
        <v>12880.06</v>
      </c>
      <c r="AB131" s="20"/>
      <c r="AC131" s="18"/>
      <c r="AD131" s="20">
        <v>12003.39</v>
      </c>
      <c r="AE131" s="20">
        <v>12028.1</v>
      </c>
      <c r="AF131" s="20"/>
      <c r="AG131" s="20"/>
      <c r="AH131" s="20">
        <v>12003.36</v>
      </c>
      <c r="AI131" s="20">
        <v>12217.2</v>
      </c>
      <c r="AJ131" s="20"/>
      <c r="AK131" s="18">
        <f t="shared" si="49"/>
        <v>0</v>
      </c>
      <c r="AL131" s="20">
        <v>12003.37</v>
      </c>
      <c r="AM131" s="20">
        <v>12934.33</v>
      </c>
      <c r="AN131" s="20"/>
      <c r="AO131" s="21">
        <f t="shared" si="50"/>
        <v>0</v>
      </c>
      <c r="AP131" s="20">
        <v>12068.3</v>
      </c>
      <c r="AQ131" s="20">
        <v>12369.13</v>
      </c>
      <c r="AR131" s="20"/>
      <c r="AS131" s="18">
        <f t="shared" si="56"/>
        <v>0</v>
      </c>
      <c r="AT131" s="20">
        <v>12068.31</v>
      </c>
      <c r="AU131" s="20">
        <v>11225.59</v>
      </c>
      <c r="AV131" s="20"/>
      <c r="AW131" s="18">
        <f t="shared" si="51"/>
        <v>0</v>
      </c>
      <c r="AX131" s="20">
        <v>12068.32</v>
      </c>
      <c r="AY131" s="20">
        <v>15961.28</v>
      </c>
      <c r="AZ131" s="20"/>
      <c r="BA131" s="18">
        <f t="shared" si="52"/>
        <v>0</v>
      </c>
      <c r="BB131" s="20">
        <f t="shared" si="57"/>
        <v>144508.79</v>
      </c>
      <c r="BC131" s="20">
        <f t="shared" si="58"/>
        <v>147103.65</v>
      </c>
      <c r="BD131" s="20">
        <f t="shared" si="59"/>
        <v>0</v>
      </c>
      <c r="BE131" s="20">
        <f t="shared" si="60"/>
        <v>0</v>
      </c>
      <c r="BF131" s="20">
        <f t="shared" si="61"/>
        <v>384962.05</v>
      </c>
      <c r="BG131" s="20"/>
      <c r="BH131" s="20"/>
      <c r="BI131" s="20">
        <f t="shared" si="53"/>
        <v>384962.05</v>
      </c>
      <c r="BJ131" s="20">
        <f t="shared" si="62"/>
        <v>382275.35</v>
      </c>
      <c r="BK131" s="20">
        <f t="shared" si="63"/>
        <v>2686.7</v>
      </c>
      <c r="BL131" s="20"/>
      <c r="BM131" s="20"/>
      <c r="BN131" s="20"/>
      <c r="BO131" s="20"/>
      <c r="BP131" s="20">
        <f t="shared" si="64"/>
        <v>384962.05</v>
      </c>
      <c r="BQ131" s="17">
        <f t="shared" si="65"/>
        <v>382275.35</v>
      </c>
      <c r="BR131" s="20">
        <f aca="true" t="shared" si="66" ref="BR131:BR162">E131-BM131</f>
        <v>2686.7</v>
      </c>
    </row>
    <row r="132" spans="1:70" s="10" customFormat="1" ht="18.75">
      <c r="A132" s="15">
        <v>121</v>
      </c>
      <c r="B132" s="16" t="s">
        <v>156</v>
      </c>
      <c r="C132" s="17">
        <v>364335.35</v>
      </c>
      <c r="D132" s="18">
        <f t="shared" si="55"/>
        <v>302355.69999999995</v>
      </c>
      <c r="E132" s="18">
        <v>61979.65</v>
      </c>
      <c r="F132" s="18">
        <v>7287.51</v>
      </c>
      <c r="G132" s="18">
        <v>5228.23</v>
      </c>
      <c r="H132" s="18"/>
      <c r="I132" s="18"/>
      <c r="J132" s="18">
        <v>7339.44</v>
      </c>
      <c r="K132" s="18">
        <v>8344.09</v>
      </c>
      <c r="L132" s="18"/>
      <c r="M132" s="17">
        <f t="shared" si="46"/>
        <v>0</v>
      </c>
      <c r="N132" s="19">
        <v>8011.58</v>
      </c>
      <c r="O132" s="18">
        <v>8203.37</v>
      </c>
      <c r="P132" s="18"/>
      <c r="Q132" s="18">
        <f t="shared" si="47"/>
        <v>0</v>
      </c>
      <c r="R132" s="18">
        <v>7391.45</v>
      </c>
      <c r="S132" s="18">
        <v>6527.83</v>
      </c>
      <c r="T132" s="18"/>
      <c r="U132" s="18">
        <f t="shared" si="48"/>
        <v>0</v>
      </c>
      <c r="V132" s="20">
        <v>7391.45</v>
      </c>
      <c r="W132" s="20">
        <v>7515.84</v>
      </c>
      <c r="X132" s="20"/>
      <c r="Y132" s="20"/>
      <c r="Z132" s="20">
        <v>7391.45</v>
      </c>
      <c r="AA132" s="20">
        <v>7235.51</v>
      </c>
      <c r="AB132" s="20"/>
      <c r="AC132" s="18"/>
      <c r="AD132" s="20">
        <v>7391.44</v>
      </c>
      <c r="AE132" s="20">
        <v>7384.06</v>
      </c>
      <c r="AF132" s="20"/>
      <c r="AG132" s="20"/>
      <c r="AH132" s="20">
        <v>7391.47</v>
      </c>
      <c r="AI132" s="20">
        <v>7430.45</v>
      </c>
      <c r="AJ132" s="20"/>
      <c r="AK132" s="18">
        <f t="shared" si="49"/>
        <v>0</v>
      </c>
      <c r="AL132" s="20">
        <v>7391.45</v>
      </c>
      <c r="AM132" s="20">
        <v>7449.2</v>
      </c>
      <c r="AN132" s="20"/>
      <c r="AO132" s="21">
        <f t="shared" si="50"/>
        <v>0</v>
      </c>
      <c r="AP132" s="20">
        <v>7391.45</v>
      </c>
      <c r="AQ132" s="20">
        <v>7418.79</v>
      </c>
      <c r="AR132" s="20"/>
      <c r="AS132" s="18">
        <f t="shared" si="56"/>
        <v>0</v>
      </c>
      <c r="AT132" s="20">
        <v>7391.44</v>
      </c>
      <c r="AU132" s="20">
        <v>7216.42</v>
      </c>
      <c r="AV132" s="20"/>
      <c r="AW132" s="18">
        <f t="shared" si="51"/>
        <v>0</v>
      </c>
      <c r="AX132" s="20">
        <v>7391.45</v>
      </c>
      <c r="AY132" s="20">
        <v>8302.53</v>
      </c>
      <c r="AZ132" s="20"/>
      <c r="BA132" s="18">
        <f t="shared" si="52"/>
        <v>0</v>
      </c>
      <c r="BB132" s="20">
        <f t="shared" si="57"/>
        <v>89161.58</v>
      </c>
      <c r="BC132" s="20">
        <f t="shared" si="58"/>
        <v>88256.31999999999</v>
      </c>
      <c r="BD132" s="20">
        <f t="shared" si="59"/>
        <v>0</v>
      </c>
      <c r="BE132" s="20">
        <f t="shared" si="60"/>
        <v>0</v>
      </c>
      <c r="BF132" s="20">
        <f t="shared" si="61"/>
        <v>452591.67</v>
      </c>
      <c r="BG132" s="20"/>
      <c r="BH132" s="20"/>
      <c r="BI132" s="20">
        <f t="shared" si="53"/>
        <v>452591.67</v>
      </c>
      <c r="BJ132" s="20">
        <f t="shared" si="62"/>
        <v>390612.01999999996</v>
      </c>
      <c r="BK132" s="20">
        <f t="shared" si="63"/>
        <v>61979.65</v>
      </c>
      <c r="BL132" s="20"/>
      <c r="BM132" s="20"/>
      <c r="BN132" s="20"/>
      <c r="BO132" s="20"/>
      <c r="BP132" s="20">
        <f t="shared" si="64"/>
        <v>452591.67</v>
      </c>
      <c r="BQ132" s="17">
        <f t="shared" si="65"/>
        <v>390612.01999999996</v>
      </c>
      <c r="BR132" s="20">
        <f t="shared" si="66"/>
        <v>61979.65</v>
      </c>
    </row>
    <row r="133" spans="1:70" s="10" customFormat="1" ht="18.75">
      <c r="A133" s="15">
        <v>122</v>
      </c>
      <c r="B133" s="16" t="s">
        <v>157</v>
      </c>
      <c r="C133" s="17">
        <v>514061.68</v>
      </c>
      <c r="D133" s="18">
        <f t="shared" si="55"/>
        <v>433970</v>
      </c>
      <c r="E133" s="18">
        <v>80091.68</v>
      </c>
      <c r="F133" s="18">
        <v>10997.46</v>
      </c>
      <c r="G133" s="18">
        <v>9830.97</v>
      </c>
      <c r="H133" s="18"/>
      <c r="I133" s="18"/>
      <c r="J133" s="18">
        <v>10732.82</v>
      </c>
      <c r="K133" s="18">
        <v>9004.8</v>
      </c>
      <c r="L133" s="18"/>
      <c r="M133" s="17">
        <f t="shared" si="46"/>
        <v>0</v>
      </c>
      <c r="N133" s="18">
        <v>10732.8</v>
      </c>
      <c r="O133" s="18">
        <v>12245.59</v>
      </c>
      <c r="P133" s="18"/>
      <c r="Q133" s="18">
        <f t="shared" si="47"/>
        <v>0</v>
      </c>
      <c r="R133" s="18">
        <v>10732.8</v>
      </c>
      <c r="S133" s="18">
        <v>8784.08</v>
      </c>
      <c r="T133" s="18"/>
      <c r="U133" s="18">
        <f t="shared" si="48"/>
        <v>0</v>
      </c>
      <c r="V133" s="20">
        <v>10732.81</v>
      </c>
      <c r="W133" s="20">
        <v>11344.47</v>
      </c>
      <c r="X133" s="20"/>
      <c r="Y133" s="20"/>
      <c r="Z133" s="20">
        <v>12992.96</v>
      </c>
      <c r="AA133" s="20">
        <v>10727.65</v>
      </c>
      <c r="AB133" s="20"/>
      <c r="AC133" s="18"/>
      <c r="AD133" s="20">
        <v>10799.77</v>
      </c>
      <c r="AE133" s="20">
        <v>11347.64</v>
      </c>
      <c r="AF133" s="20"/>
      <c r="AG133" s="20"/>
      <c r="AH133" s="20">
        <v>10799.76</v>
      </c>
      <c r="AI133" s="20">
        <v>10972.03</v>
      </c>
      <c r="AJ133" s="20"/>
      <c r="AK133" s="18">
        <f t="shared" si="49"/>
        <v>0</v>
      </c>
      <c r="AL133" s="20">
        <v>10866.23</v>
      </c>
      <c r="AM133" s="20">
        <v>13431.66</v>
      </c>
      <c r="AN133" s="20"/>
      <c r="AO133" s="21">
        <f t="shared" si="50"/>
        <v>0</v>
      </c>
      <c r="AP133" s="20">
        <v>10866.23</v>
      </c>
      <c r="AQ133" s="20">
        <v>10618.4</v>
      </c>
      <c r="AR133" s="20"/>
      <c r="AS133" s="18">
        <f t="shared" si="56"/>
        <v>0</v>
      </c>
      <c r="AT133" s="20">
        <v>10866.22</v>
      </c>
      <c r="AU133" s="20">
        <v>11019.82</v>
      </c>
      <c r="AV133" s="20"/>
      <c r="AW133" s="18">
        <f t="shared" si="51"/>
        <v>0</v>
      </c>
      <c r="AX133" s="20">
        <v>10866.21</v>
      </c>
      <c r="AY133" s="20">
        <v>12611.14</v>
      </c>
      <c r="AZ133" s="20"/>
      <c r="BA133" s="18">
        <f t="shared" si="52"/>
        <v>0</v>
      </c>
      <c r="BB133" s="20">
        <f t="shared" si="57"/>
        <v>131986.07</v>
      </c>
      <c r="BC133" s="20">
        <f t="shared" si="58"/>
        <v>131938.25</v>
      </c>
      <c r="BD133" s="20">
        <f t="shared" si="59"/>
        <v>0</v>
      </c>
      <c r="BE133" s="20">
        <f t="shared" si="60"/>
        <v>0</v>
      </c>
      <c r="BF133" s="20">
        <f t="shared" si="61"/>
        <v>645999.9299999999</v>
      </c>
      <c r="BG133" s="20">
        <v>7211.4</v>
      </c>
      <c r="BH133" s="20"/>
      <c r="BI133" s="20">
        <f t="shared" si="53"/>
        <v>653211.33</v>
      </c>
      <c r="BJ133" s="20">
        <f t="shared" si="62"/>
        <v>565908.25</v>
      </c>
      <c r="BK133" s="20">
        <f t="shared" si="63"/>
        <v>80091.68</v>
      </c>
      <c r="BL133" s="20"/>
      <c r="BM133" s="20"/>
      <c r="BN133" s="20"/>
      <c r="BO133" s="20"/>
      <c r="BP133" s="20">
        <f t="shared" si="64"/>
        <v>645999.9299999999</v>
      </c>
      <c r="BQ133" s="17">
        <f t="shared" si="65"/>
        <v>565908.25</v>
      </c>
      <c r="BR133" s="20">
        <f t="shared" si="66"/>
        <v>80091.68</v>
      </c>
    </row>
    <row r="134" spans="1:70" s="10" customFormat="1" ht="18.75">
      <c r="A134" s="15">
        <v>123</v>
      </c>
      <c r="B134" s="16" t="s">
        <v>158</v>
      </c>
      <c r="C134" s="17">
        <v>213400.73</v>
      </c>
      <c r="D134" s="18">
        <f t="shared" si="55"/>
        <v>167620.27000000002</v>
      </c>
      <c r="E134" s="18">
        <v>45780.46</v>
      </c>
      <c r="F134" s="18">
        <v>5028.5</v>
      </c>
      <c r="G134" s="18">
        <v>4254.79</v>
      </c>
      <c r="H134" s="18"/>
      <c r="I134" s="18"/>
      <c r="J134" s="18">
        <v>5028.5</v>
      </c>
      <c r="K134" s="18">
        <v>4655.63</v>
      </c>
      <c r="L134" s="18"/>
      <c r="M134" s="17">
        <f t="shared" si="46"/>
        <v>0</v>
      </c>
      <c r="N134" s="18">
        <v>5028.51</v>
      </c>
      <c r="O134" s="18">
        <v>6644.22</v>
      </c>
      <c r="P134" s="18"/>
      <c r="Q134" s="18">
        <f t="shared" si="47"/>
        <v>0</v>
      </c>
      <c r="R134" s="18">
        <v>5088.92</v>
      </c>
      <c r="S134" s="18">
        <v>4384.57</v>
      </c>
      <c r="T134" s="18"/>
      <c r="U134" s="18">
        <f t="shared" si="48"/>
        <v>0</v>
      </c>
      <c r="V134" s="20">
        <v>5088.91</v>
      </c>
      <c r="W134" s="20">
        <v>5304.76</v>
      </c>
      <c r="X134" s="20"/>
      <c r="Y134" s="20"/>
      <c r="Z134" s="20">
        <v>5632.66</v>
      </c>
      <c r="AA134" s="20">
        <v>5828.92</v>
      </c>
      <c r="AB134" s="20"/>
      <c r="AC134" s="18"/>
      <c r="AD134" s="20">
        <v>5132.85</v>
      </c>
      <c r="AE134" s="20">
        <v>4775.12</v>
      </c>
      <c r="AF134" s="20">
        <f>9727.8+14688.32</f>
        <v>24416.12</v>
      </c>
      <c r="AG134" s="20">
        <f>AF134/1.18</f>
        <v>20691.627118644068</v>
      </c>
      <c r="AH134" s="20">
        <v>5132.84</v>
      </c>
      <c r="AI134" s="20">
        <v>4603.88</v>
      </c>
      <c r="AJ134" s="20"/>
      <c r="AK134" s="18">
        <f t="shared" si="49"/>
        <v>0</v>
      </c>
      <c r="AL134" s="20">
        <v>5132.86</v>
      </c>
      <c r="AM134" s="20">
        <v>5535.89</v>
      </c>
      <c r="AN134" s="20"/>
      <c r="AO134" s="21">
        <f t="shared" si="50"/>
        <v>0</v>
      </c>
      <c r="AP134" s="20">
        <v>5132.83</v>
      </c>
      <c r="AQ134" s="20">
        <v>4990.27</v>
      </c>
      <c r="AR134" s="20"/>
      <c r="AS134" s="18">
        <f t="shared" si="56"/>
        <v>0</v>
      </c>
      <c r="AT134" s="20">
        <v>5132.85</v>
      </c>
      <c r="AU134" s="20">
        <v>4870.54</v>
      </c>
      <c r="AV134" s="20"/>
      <c r="AW134" s="18">
        <f t="shared" si="51"/>
        <v>0</v>
      </c>
      <c r="AX134" s="20">
        <v>5284.77</v>
      </c>
      <c r="AY134" s="20">
        <v>5695.58</v>
      </c>
      <c r="AZ134" s="20"/>
      <c r="BA134" s="18">
        <f t="shared" si="52"/>
        <v>0</v>
      </c>
      <c r="BB134" s="20">
        <f t="shared" si="57"/>
        <v>61845.00000000001</v>
      </c>
      <c r="BC134" s="20">
        <f t="shared" si="58"/>
        <v>61544.17</v>
      </c>
      <c r="BD134" s="20">
        <f t="shared" si="59"/>
        <v>24416.12</v>
      </c>
      <c r="BE134" s="20">
        <f t="shared" si="60"/>
        <v>20691.627118644068</v>
      </c>
      <c r="BF134" s="20">
        <f t="shared" si="61"/>
        <v>250528.78000000003</v>
      </c>
      <c r="BG134" s="20">
        <v>5589.72</v>
      </c>
      <c r="BH134" s="20"/>
      <c r="BI134" s="20">
        <f t="shared" si="53"/>
        <v>256118.50000000003</v>
      </c>
      <c r="BJ134" s="20">
        <f t="shared" si="62"/>
        <v>229164.44</v>
      </c>
      <c r="BK134" s="20">
        <f t="shared" si="63"/>
        <v>45780.46</v>
      </c>
      <c r="BL134" s="20"/>
      <c r="BM134" s="20"/>
      <c r="BN134" s="20"/>
      <c r="BO134" s="20"/>
      <c r="BP134" s="20">
        <f t="shared" si="64"/>
        <v>250528.78000000003</v>
      </c>
      <c r="BQ134" s="17">
        <f t="shared" si="65"/>
        <v>204748.32</v>
      </c>
      <c r="BR134" s="20">
        <f t="shared" si="66"/>
        <v>45780.46</v>
      </c>
    </row>
    <row r="135" spans="1:70" s="10" customFormat="1" ht="18.75">
      <c r="A135" s="15">
        <v>124</v>
      </c>
      <c r="B135" s="16" t="s">
        <v>159</v>
      </c>
      <c r="C135" s="17">
        <v>-144270.86</v>
      </c>
      <c r="D135" s="18">
        <f t="shared" si="55"/>
        <v>-144270.86</v>
      </c>
      <c r="E135" s="18"/>
      <c r="F135" s="18">
        <v>13211.22</v>
      </c>
      <c r="G135" s="18">
        <v>12452.35</v>
      </c>
      <c r="H135" s="18"/>
      <c r="I135" s="18"/>
      <c r="J135" s="18">
        <v>13262.23</v>
      </c>
      <c r="K135" s="18">
        <v>12369.84</v>
      </c>
      <c r="L135" s="18"/>
      <c r="M135" s="17">
        <f t="shared" si="46"/>
        <v>0</v>
      </c>
      <c r="N135" s="19">
        <v>13262.23</v>
      </c>
      <c r="O135" s="18">
        <v>14715.09</v>
      </c>
      <c r="P135" s="18"/>
      <c r="Q135" s="18">
        <f t="shared" si="47"/>
        <v>0</v>
      </c>
      <c r="R135" s="18">
        <v>13262.23</v>
      </c>
      <c r="S135" s="18">
        <v>11856.73</v>
      </c>
      <c r="T135" s="18"/>
      <c r="U135" s="18">
        <f t="shared" si="48"/>
        <v>0</v>
      </c>
      <c r="V135" s="20">
        <v>13262.23</v>
      </c>
      <c r="W135" s="20">
        <v>14292.89</v>
      </c>
      <c r="X135" s="20"/>
      <c r="Y135" s="20"/>
      <c r="Z135" s="20">
        <v>13333.33</v>
      </c>
      <c r="AA135" s="20">
        <v>12976.98</v>
      </c>
      <c r="AB135" s="20"/>
      <c r="AC135" s="18"/>
      <c r="AD135" s="20">
        <v>13330.02</v>
      </c>
      <c r="AE135" s="20">
        <v>13347.14</v>
      </c>
      <c r="AF135" s="20"/>
      <c r="AG135" s="20"/>
      <c r="AH135" s="20">
        <v>13333.32</v>
      </c>
      <c r="AI135" s="20">
        <v>13588.43</v>
      </c>
      <c r="AJ135" s="20"/>
      <c r="AK135" s="18">
        <f t="shared" si="49"/>
        <v>0</v>
      </c>
      <c r="AL135" s="20">
        <v>13333.32</v>
      </c>
      <c r="AM135" s="20">
        <v>13778.58</v>
      </c>
      <c r="AN135" s="20"/>
      <c r="AO135" s="21">
        <f t="shared" si="50"/>
        <v>0</v>
      </c>
      <c r="AP135" s="20">
        <v>13333.33</v>
      </c>
      <c r="AQ135" s="20">
        <v>13204.15</v>
      </c>
      <c r="AR135" s="20"/>
      <c r="AS135" s="18">
        <f t="shared" si="56"/>
        <v>0</v>
      </c>
      <c r="AT135" s="20">
        <v>13333.33</v>
      </c>
      <c r="AU135" s="20">
        <v>13621.21</v>
      </c>
      <c r="AV135" s="20"/>
      <c r="AW135" s="18">
        <f t="shared" si="51"/>
        <v>0</v>
      </c>
      <c r="AX135" s="20">
        <v>13333.33</v>
      </c>
      <c r="AY135" s="20">
        <v>14938.18</v>
      </c>
      <c r="AZ135" s="20"/>
      <c r="BA135" s="18">
        <f t="shared" si="52"/>
        <v>0</v>
      </c>
      <c r="BB135" s="20">
        <f t="shared" si="57"/>
        <v>159590.12000000002</v>
      </c>
      <c r="BC135" s="20">
        <f t="shared" si="58"/>
        <v>161141.57</v>
      </c>
      <c r="BD135" s="20">
        <f t="shared" si="59"/>
        <v>0</v>
      </c>
      <c r="BE135" s="20">
        <f t="shared" si="60"/>
        <v>0</v>
      </c>
      <c r="BF135" s="20">
        <f t="shared" si="61"/>
        <v>16870.71000000002</v>
      </c>
      <c r="BG135" s="20">
        <v>6723</v>
      </c>
      <c r="BH135" s="20"/>
      <c r="BI135" s="20">
        <f t="shared" si="53"/>
        <v>23593.71000000002</v>
      </c>
      <c r="BJ135" s="20">
        <f t="shared" si="62"/>
        <v>16870.71000000002</v>
      </c>
      <c r="BK135" s="20">
        <f t="shared" si="63"/>
        <v>0</v>
      </c>
      <c r="BL135" s="20"/>
      <c r="BM135" s="20"/>
      <c r="BN135" s="20"/>
      <c r="BO135" s="20"/>
      <c r="BP135" s="20">
        <f t="shared" si="64"/>
        <v>16870.71000000002</v>
      </c>
      <c r="BQ135" s="17">
        <f t="shared" si="65"/>
        <v>16870.71000000002</v>
      </c>
      <c r="BR135" s="20">
        <f t="shared" si="66"/>
        <v>0</v>
      </c>
    </row>
    <row r="136" spans="1:70" s="10" customFormat="1" ht="18.75">
      <c r="A136" s="15">
        <v>125</v>
      </c>
      <c r="B136" s="16" t="s">
        <v>160</v>
      </c>
      <c r="C136" s="17">
        <v>94897.7</v>
      </c>
      <c r="D136" s="18">
        <f t="shared" si="55"/>
        <v>84948.95999999999</v>
      </c>
      <c r="E136" s="18">
        <v>9948.74</v>
      </c>
      <c r="F136" s="18">
        <v>2259.68</v>
      </c>
      <c r="G136" s="18">
        <v>1726.96</v>
      </c>
      <c r="H136" s="18"/>
      <c r="I136" s="18"/>
      <c r="J136" s="18">
        <v>2259.68</v>
      </c>
      <c r="K136" s="18">
        <v>1814.37</v>
      </c>
      <c r="L136" s="18">
        <v>33615.65</v>
      </c>
      <c r="M136" s="17">
        <f t="shared" si="46"/>
        <v>28487.83898305085</v>
      </c>
      <c r="N136" s="19">
        <v>2259.68</v>
      </c>
      <c r="O136" s="18">
        <v>3093.72</v>
      </c>
      <c r="P136" s="18"/>
      <c r="Q136" s="18">
        <f t="shared" si="47"/>
        <v>0</v>
      </c>
      <c r="R136" s="18">
        <v>2259.68</v>
      </c>
      <c r="S136" s="18">
        <v>2027.68</v>
      </c>
      <c r="T136" s="18"/>
      <c r="U136" s="18">
        <f t="shared" si="48"/>
        <v>0</v>
      </c>
      <c r="V136" s="20">
        <v>2259.68</v>
      </c>
      <c r="W136" s="20">
        <v>2525.74</v>
      </c>
      <c r="X136" s="20"/>
      <c r="Y136" s="20"/>
      <c r="Z136" s="20">
        <v>2259.68</v>
      </c>
      <c r="AA136" s="20">
        <v>2483.05</v>
      </c>
      <c r="AB136" s="20"/>
      <c r="AC136" s="18"/>
      <c r="AD136" s="20">
        <v>2259.68</v>
      </c>
      <c r="AE136" s="20">
        <v>1915.4</v>
      </c>
      <c r="AF136" s="20"/>
      <c r="AG136" s="20"/>
      <c r="AH136" s="20">
        <v>2259.68</v>
      </c>
      <c r="AI136" s="20">
        <v>2232.34</v>
      </c>
      <c r="AJ136" s="20"/>
      <c r="AK136" s="18">
        <f t="shared" si="49"/>
        <v>0</v>
      </c>
      <c r="AL136" s="20">
        <v>2259.68</v>
      </c>
      <c r="AM136" s="20">
        <v>2284.75</v>
      </c>
      <c r="AN136" s="20"/>
      <c r="AO136" s="21">
        <f t="shared" si="50"/>
        <v>0</v>
      </c>
      <c r="AP136" s="20">
        <v>2259.69</v>
      </c>
      <c r="AQ136" s="20">
        <v>2245.45</v>
      </c>
      <c r="AR136" s="20"/>
      <c r="AS136" s="18">
        <f t="shared" si="56"/>
        <v>0</v>
      </c>
      <c r="AT136" s="20">
        <v>2259.68</v>
      </c>
      <c r="AU136" s="20">
        <v>2254.7</v>
      </c>
      <c r="AV136" s="20"/>
      <c r="AW136" s="18">
        <f t="shared" si="51"/>
        <v>0</v>
      </c>
      <c r="AX136" s="20">
        <v>2259.68</v>
      </c>
      <c r="AY136" s="20">
        <v>2157.87</v>
      </c>
      <c r="AZ136" s="20"/>
      <c r="BA136" s="18">
        <f t="shared" si="52"/>
        <v>0</v>
      </c>
      <c r="BB136" s="20">
        <f t="shared" si="57"/>
        <v>27116.170000000002</v>
      </c>
      <c r="BC136" s="20">
        <f t="shared" si="58"/>
        <v>26762.030000000002</v>
      </c>
      <c r="BD136" s="20">
        <f t="shared" si="59"/>
        <v>33615.65</v>
      </c>
      <c r="BE136" s="20">
        <f t="shared" si="60"/>
        <v>28487.83898305085</v>
      </c>
      <c r="BF136" s="20">
        <f t="shared" si="61"/>
        <v>88044.07999999999</v>
      </c>
      <c r="BG136" s="20"/>
      <c r="BH136" s="20"/>
      <c r="BI136" s="20">
        <f t="shared" si="53"/>
        <v>88044.07999999999</v>
      </c>
      <c r="BJ136" s="20">
        <f t="shared" si="62"/>
        <v>111710.98999999999</v>
      </c>
      <c r="BK136" s="20">
        <f t="shared" si="63"/>
        <v>9948.74</v>
      </c>
      <c r="BL136" s="20"/>
      <c r="BM136" s="20"/>
      <c r="BN136" s="20"/>
      <c r="BO136" s="20"/>
      <c r="BP136" s="20">
        <f t="shared" si="64"/>
        <v>88044.07999999999</v>
      </c>
      <c r="BQ136" s="17">
        <f t="shared" si="65"/>
        <v>78095.34</v>
      </c>
      <c r="BR136" s="20">
        <f t="shared" si="66"/>
        <v>9948.74</v>
      </c>
    </row>
    <row r="137" spans="1:70" s="10" customFormat="1" ht="18.75">
      <c r="A137" s="15">
        <v>126</v>
      </c>
      <c r="B137" s="16" t="s">
        <v>161</v>
      </c>
      <c r="C137" s="17">
        <v>68286.42</v>
      </c>
      <c r="D137" s="18">
        <f t="shared" si="55"/>
        <v>49904.17</v>
      </c>
      <c r="E137" s="18">
        <v>18382.25</v>
      </c>
      <c r="F137" s="18">
        <v>2383.95</v>
      </c>
      <c r="G137" s="18">
        <v>1535</v>
      </c>
      <c r="H137" s="18"/>
      <c r="I137" s="18"/>
      <c r="J137" s="18">
        <v>2383.95</v>
      </c>
      <c r="K137" s="18">
        <v>2013.6</v>
      </c>
      <c r="L137" s="18"/>
      <c r="M137" s="17">
        <f t="shared" si="46"/>
        <v>0</v>
      </c>
      <c r="N137" s="19">
        <v>2383.95</v>
      </c>
      <c r="O137" s="18">
        <v>3138.41</v>
      </c>
      <c r="P137" s="18"/>
      <c r="Q137" s="18">
        <f t="shared" si="47"/>
        <v>0</v>
      </c>
      <c r="R137" s="18">
        <v>2383.95</v>
      </c>
      <c r="S137" s="18">
        <v>2423.38</v>
      </c>
      <c r="T137" s="18"/>
      <c r="U137" s="18">
        <f t="shared" si="48"/>
        <v>0</v>
      </c>
      <c r="V137" s="20">
        <v>2383.95</v>
      </c>
      <c r="W137" s="20">
        <v>2341.39</v>
      </c>
      <c r="X137" s="20"/>
      <c r="Y137" s="20"/>
      <c r="Z137" s="20">
        <v>2327.59</v>
      </c>
      <c r="AA137" s="20">
        <v>2140.75</v>
      </c>
      <c r="AB137" s="20"/>
      <c r="AC137" s="18"/>
      <c r="AD137" s="20">
        <v>2327.59</v>
      </c>
      <c r="AE137" s="20">
        <v>2195.19</v>
      </c>
      <c r="AF137" s="20"/>
      <c r="AG137" s="20"/>
      <c r="AH137" s="20">
        <v>2383.95</v>
      </c>
      <c r="AI137" s="20">
        <v>2364.44</v>
      </c>
      <c r="AJ137" s="20"/>
      <c r="AK137" s="18">
        <f t="shared" si="49"/>
        <v>0</v>
      </c>
      <c r="AL137" s="20">
        <v>2383.95</v>
      </c>
      <c r="AM137" s="20">
        <v>2349.78</v>
      </c>
      <c r="AN137" s="20"/>
      <c r="AO137" s="21">
        <f t="shared" si="50"/>
        <v>0</v>
      </c>
      <c r="AP137" s="20">
        <v>2383.95</v>
      </c>
      <c r="AQ137" s="20">
        <v>2315.63</v>
      </c>
      <c r="AR137" s="20"/>
      <c r="AS137" s="18">
        <f t="shared" si="56"/>
        <v>0</v>
      </c>
      <c r="AT137" s="20">
        <v>2383.95</v>
      </c>
      <c r="AU137" s="20">
        <v>1918.24</v>
      </c>
      <c r="AV137" s="20"/>
      <c r="AW137" s="18">
        <f t="shared" si="51"/>
        <v>0</v>
      </c>
      <c r="AX137" s="20">
        <v>2383.95</v>
      </c>
      <c r="AY137" s="20">
        <v>2943.52</v>
      </c>
      <c r="AZ137" s="20"/>
      <c r="BA137" s="18">
        <f t="shared" si="52"/>
        <v>0</v>
      </c>
      <c r="BB137" s="20">
        <f t="shared" si="57"/>
        <v>28494.680000000004</v>
      </c>
      <c r="BC137" s="20">
        <f t="shared" si="58"/>
        <v>27679.33</v>
      </c>
      <c r="BD137" s="20">
        <f t="shared" si="59"/>
        <v>0</v>
      </c>
      <c r="BE137" s="20">
        <f t="shared" si="60"/>
        <v>0</v>
      </c>
      <c r="BF137" s="20">
        <f t="shared" si="61"/>
        <v>95965.75</v>
      </c>
      <c r="BG137" s="20"/>
      <c r="BH137" s="20"/>
      <c r="BI137" s="20">
        <f t="shared" si="53"/>
        <v>95965.75</v>
      </c>
      <c r="BJ137" s="20">
        <f t="shared" si="62"/>
        <v>77583.5</v>
      </c>
      <c r="BK137" s="20">
        <f t="shared" si="63"/>
        <v>18382.25</v>
      </c>
      <c r="BL137" s="20"/>
      <c r="BM137" s="20"/>
      <c r="BN137" s="20"/>
      <c r="BO137" s="20"/>
      <c r="BP137" s="20">
        <f t="shared" si="64"/>
        <v>95965.75</v>
      </c>
      <c r="BQ137" s="17">
        <f t="shared" si="65"/>
        <v>77583.5</v>
      </c>
      <c r="BR137" s="20">
        <f t="shared" si="66"/>
        <v>18382.25</v>
      </c>
    </row>
    <row r="138" spans="1:70" s="10" customFormat="1" ht="18.75">
      <c r="A138" s="15">
        <v>127</v>
      </c>
      <c r="B138" s="16" t="s">
        <v>162</v>
      </c>
      <c r="C138" s="17">
        <v>50474.16</v>
      </c>
      <c r="D138" s="18">
        <f t="shared" si="55"/>
        <v>45639.740000000005</v>
      </c>
      <c r="E138" s="18">
        <v>4834.42</v>
      </c>
      <c r="F138" s="18">
        <v>4413.45</v>
      </c>
      <c r="G138" s="18">
        <v>3727.22</v>
      </c>
      <c r="H138" s="18"/>
      <c r="I138" s="18"/>
      <c r="J138" s="18">
        <v>4413.46</v>
      </c>
      <c r="K138" s="18">
        <v>3489.86</v>
      </c>
      <c r="L138" s="18"/>
      <c r="M138" s="17">
        <f t="shared" si="46"/>
        <v>0</v>
      </c>
      <c r="N138" s="19">
        <v>4413.46</v>
      </c>
      <c r="O138" s="18">
        <v>5254.92</v>
      </c>
      <c r="P138" s="18"/>
      <c r="Q138" s="18">
        <f t="shared" si="47"/>
        <v>0</v>
      </c>
      <c r="R138" s="18">
        <v>4413.46</v>
      </c>
      <c r="S138" s="18">
        <v>3894</v>
      </c>
      <c r="T138" s="31"/>
      <c r="U138" s="18">
        <f t="shared" si="48"/>
        <v>0</v>
      </c>
      <c r="V138" s="32">
        <v>4413.46</v>
      </c>
      <c r="W138" s="32">
        <v>4731.87</v>
      </c>
      <c r="X138" s="32"/>
      <c r="Y138" s="20"/>
      <c r="Z138" s="32">
        <v>4413.46</v>
      </c>
      <c r="AA138" s="32">
        <v>4130.72</v>
      </c>
      <c r="AB138" s="32"/>
      <c r="AC138" s="18"/>
      <c r="AD138" s="32">
        <v>4413.46</v>
      </c>
      <c r="AE138" s="32">
        <v>4024.31</v>
      </c>
      <c r="AF138" s="32"/>
      <c r="AG138" s="20"/>
      <c r="AH138" s="32">
        <v>4413.45</v>
      </c>
      <c r="AI138" s="32">
        <v>4529.98</v>
      </c>
      <c r="AJ138" s="32"/>
      <c r="AK138" s="18">
        <f t="shared" si="49"/>
        <v>0</v>
      </c>
      <c r="AL138" s="32">
        <v>4413.46</v>
      </c>
      <c r="AM138" s="20">
        <v>4076.5</v>
      </c>
      <c r="AN138" s="32"/>
      <c r="AO138" s="21">
        <f t="shared" si="50"/>
        <v>0</v>
      </c>
      <c r="AP138" s="32">
        <v>4413.46</v>
      </c>
      <c r="AQ138" s="32">
        <v>4840.56</v>
      </c>
      <c r="AR138" s="32"/>
      <c r="AS138" s="18">
        <f t="shared" si="56"/>
        <v>0</v>
      </c>
      <c r="AT138" s="32">
        <v>4413.46</v>
      </c>
      <c r="AU138" s="32">
        <v>4433.92</v>
      </c>
      <c r="AV138" s="32"/>
      <c r="AW138" s="18">
        <f t="shared" si="51"/>
        <v>0</v>
      </c>
      <c r="AX138" s="32">
        <v>4413.46</v>
      </c>
      <c r="AY138" s="32">
        <v>6193.81</v>
      </c>
      <c r="AZ138" s="32"/>
      <c r="BA138" s="18">
        <f t="shared" si="52"/>
        <v>0</v>
      </c>
      <c r="BB138" s="20">
        <f t="shared" si="57"/>
        <v>52961.49999999999</v>
      </c>
      <c r="BC138" s="20">
        <f t="shared" si="58"/>
        <v>53327.670000000006</v>
      </c>
      <c r="BD138" s="20">
        <f t="shared" si="59"/>
        <v>0</v>
      </c>
      <c r="BE138" s="20">
        <f t="shared" si="60"/>
        <v>0</v>
      </c>
      <c r="BF138" s="20">
        <f t="shared" si="61"/>
        <v>103801.83000000002</v>
      </c>
      <c r="BG138" s="20">
        <v>5307.36</v>
      </c>
      <c r="BH138" s="20"/>
      <c r="BI138" s="20">
        <f t="shared" si="53"/>
        <v>109109.19000000002</v>
      </c>
      <c r="BJ138" s="20">
        <f t="shared" si="62"/>
        <v>98967.41</v>
      </c>
      <c r="BK138" s="20">
        <f t="shared" si="63"/>
        <v>4834.42</v>
      </c>
      <c r="BL138" s="20"/>
      <c r="BM138" s="20"/>
      <c r="BN138" s="20"/>
      <c r="BO138" s="20"/>
      <c r="BP138" s="20">
        <f t="shared" si="64"/>
        <v>103801.83000000002</v>
      </c>
      <c r="BQ138" s="17">
        <f t="shared" si="65"/>
        <v>98967.41</v>
      </c>
      <c r="BR138" s="20">
        <f t="shared" si="66"/>
        <v>4834.42</v>
      </c>
    </row>
    <row r="139" spans="1:70" s="10" customFormat="1" ht="18.75">
      <c r="A139" s="15">
        <v>128</v>
      </c>
      <c r="B139" s="16" t="s">
        <v>163</v>
      </c>
      <c r="C139" s="17">
        <v>151183.31</v>
      </c>
      <c r="D139" s="18">
        <f t="shared" si="55"/>
        <v>122568.20999999999</v>
      </c>
      <c r="E139" s="18">
        <v>28615.1</v>
      </c>
      <c r="F139" s="18">
        <v>5814.69</v>
      </c>
      <c r="G139" s="18">
        <v>5328.17</v>
      </c>
      <c r="H139" s="18"/>
      <c r="I139" s="18"/>
      <c r="J139" s="18">
        <v>5414.5</v>
      </c>
      <c r="K139" s="18">
        <v>4494.02</v>
      </c>
      <c r="L139" s="18"/>
      <c r="M139" s="17">
        <f t="shared" si="46"/>
        <v>0</v>
      </c>
      <c r="N139" s="19">
        <v>5414.5</v>
      </c>
      <c r="O139" s="18">
        <v>6361.35</v>
      </c>
      <c r="P139" s="18"/>
      <c r="Q139" s="18">
        <f t="shared" si="47"/>
        <v>0</v>
      </c>
      <c r="R139" s="18">
        <v>5414.5</v>
      </c>
      <c r="S139" s="18">
        <v>6620.4</v>
      </c>
      <c r="T139" s="31">
        <f>6498.04+26794.24</f>
        <v>33292.28</v>
      </c>
      <c r="U139" s="18">
        <f t="shared" si="48"/>
        <v>28213.79661016949</v>
      </c>
      <c r="V139" s="32">
        <v>5414.5</v>
      </c>
      <c r="W139" s="32">
        <v>6083.56</v>
      </c>
      <c r="X139" s="32"/>
      <c r="Y139" s="20"/>
      <c r="Z139" s="32">
        <v>5414.5</v>
      </c>
      <c r="AA139" s="32">
        <v>4919.82</v>
      </c>
      <c r="AB139" s="32"/>
      <c r="AC139" s="18"/>
      <c r="AD139" s="32">
        <v>5414.5</v>
      </c>
      <c r="AE139" s="32">
        <v>5715.4</v>
      </c>
      <c r="AF139" s="32">
        <v>9727.8</v>
      </c>
      <c r="AG139" s="20">
        <f>AF139/1.18</f>
        <v>8243.898305084746</v>
      </c>
      <c r="AH139" s="32">
        <v>5414.5</v>
      </c>
      <c r="AI139" s="32">
        <v>5004.68</v>
      </c>
      <c r="AJ139" s="32"/>
      <c r="AK139" s="18">
        <f t="shared" si="49"/>
        <v>0</v>
      </c>
      <c r="AL139" s="32">
        <v>5414.5</v>
      </c>
      <c r="AM139" s="20">
        <v>3339.45</v>
      </c>
      <c r="AN139" s="32">
        <v>14688.32</v>
      </c>
      <c r="AO139" s="21">
        <f t="shared" si="50"/>
        <v>12447.728813559323</v>
      </c>
      <c r="AP139" s="32">
        <v>5414.5</v>
      </c>
      <c r="AQ139" s="32">
        <v>993.06</v>
      </c>
      <c r="AR139" s="32">
        <f>196729.65</f>
        <v>196729.65</v>
      </c>
      <c r="AS139" s="18">
        <f t="shared" si="56"/>
        <v>166720.04237288135</v>
      </c>
      <c r="AT139" s="32">
        <v>5414.5</v>
      </c>
      <c r="AU139" s="32">
        <v>1288.15</v>
      </c>
      <c r="AV139" s="32"/>
      <c r="AW139" s="18">
        <f t="shared" si="51"/>
        <v>0</v>
      </c>
      <c r="AX139" s="32">
        <v>5414.51</v>
      </c>
      <c r="AY139" s="32">
        <v>1488.19</v>
      </c>
      <c r="AZ139" s="32"/>
      <c r="BA139" s="18">
        <f t="shared" si="52"/>
        <v>0</v>
      </c>
      <c r="BB139" s="20">
        <f t="shared" si="57"/>
        <v>65374.200000000004</v>
      </c>
      <c r="BC139" s="20">
        <f t="shared" si="58"/>
        <v>51636.25</v>
      </c>
      <c r="BD139" s="20">
        <f t="shared" si="59"/>
        <v>254438.05</v>
      </c>
      <c r="BE139" s="20">
        <f t="shared" si="60"/>
        <v>215625.46610169488</v>
      </c>
      <c r="BF139" s="20">
        <f t="shared" si="61"/>
        <v>-51618.48999999999</v>
      </c>
      <c r="BG139" s="20"/>
      <c r="BH139" s="20"/>
      <c r="BI139" s="20">
        <f t="shared" si="53"/>
        <v>-51618.48999999999</v>
      </c>
      <c r="BJ139" s="20">
        <f t="shared" si="62"/>
        <v>174204.46</v>
      </c>
      <c r="BK139" s="20">
        <f t="shared" si="63"/>
        <v>28615.1</v>
      </c>
      <c r="BL139" s="20"/>
      <c r="BM139" s="20"/>
      <c r="BN139" s="20"/>
      <c r="BO139" s="20"/>
      <c r="BP139" s="20">
        <f t="shared" si="64"/>
        <v>-51618.48999999999</v>
      </c>
      <c r="BQ139" s="17">
        <f t="shared" si="65"/>
        <v>-80233.59</v>
      </c>
      <c r="BR139" s="20">
        <f t="shared" si="66"/>
        <v>28615.1</v>
      </c>
    </row>
    <row r="140" spans="1:70" s="10" customFormat="1" ht="18.75">
      <c r="A140" s="15">
        <v>129</v>
      </c>
      <c r="B140" s="16" t="s">
        <v>164</v>
      </c>
      <c r="C140" s="17">
        <v>239442.93</v>
      </c>
      <c r="D140" s="18">
        <f aca="true" t="shared" si="67" ref="D140:D171">C140-E140</f>
        <v>203399.83</v>
      </c>
      <c r="E140" s="18">
        <v>36043.1</v>
      </c>
      <c r="F140" s="18">
        <v>5440.93</v>
      </c>
      <c r="G140" s="18">
        <v>4982.48</v>
      </c>
      <c r="H140" s="18"/>
      <c r="I140" s="18"/>
      <c r="J140" s="18">
        <v>5440.93</v>
      </c>
      <c r="K140" s="18">
        <v>4399.16</v>
      </c>
      <c r="L140" s="18"/>
      <c r="M140" s="17">
        <f t="shared" si="46"/>
        <v>0</v>
      </c>
      <c r="N140" s="17">
        <v>5440.93</v>
      </c>
      <c r="O140" s="20">
        <v>6054.7</v>
      </c>
      <c r="P140" s="20">
        <v>30019.38</v>
      </c>
      <c r="Q140" s="18">
        <v>30019.38</v>
      </c>
      <c r="R140" s="17">
        <v>5440.93</v>
      </c>
      <c r="S140" s="17">
        <v>4892.75</v>
      </c>
      <c r="T140" s="18"/>
      <c r="U140" s="18">
        <f t="shared" si="48"/>
        <v>0</v>
      </c>
      <c r="V140" s="20">
        <v>5440.92</v>
      </c>
      <c r="W140" s="20">
        <v>5586.98</v>
      </c>
      <c r="X140" s="20"/>
      <c r="Y140" s="20"/>
      <c r="Z140" s="20">
        <v>5440.93</v>
      </c>
      <c r="AA140" s="20">
        <v>5610.18</v>
      </c>
      <c r="AB140" s="20"/>
      <c r="AC140" s="18"/>
      <c r="AD140" s="20">
        <v>5440.94</v>
      </c>
      <c r="AE140" s="20">
        <v>5079.67</v>
      </c>
      <c r="AF140" s="20"/>
      <c r="AG140" s="20"/>
      <c r="AH140" s="20">
        <v>5440.93</v>
      </c>
      <c r="AI140" s="20">
        <v>6020.29</v>
      </c>
      <c r="AJ140" s="20"/>
      <c r="AK140" s="18">
        <f t="shared" si="49"/>
        <v>0</v>
      </c>
      <c r="AL140" s="20">
        <v>5440.92</v>
      </c>
      <c r="AM140" s="20">
        <v>6891.94</v>
      </c>
      <c r="AN140" s="20"/>
      <c r="AO140" s="21">
        <f t="shared" si="50"/>
        <v>0</v>
      </c>
      <c r="AP140" s="20">
        <v>5440.93</v>
      </c>
      <c r="AQ140" s="20">
        <v>5300.49</v>
      </c>
      <c r="AR140" s="20"/>
      <c r="AS140" s="18">
        <f aca="true" t="shared" si="68" ref="AS140:AS171">AR140/1.18</f>
        <v>0</v>
      </c>
      <c r="AT140" s="20">
        <v>5440.92</v>
      </c>
      <c r="AU140" s="20">
        <v>5274.26</v>
      </c>
      <c r="AV140" s="20"/>
      <c r="AW140" s="18">
        <f t="shared" si="51"/>
        <v>0</v>
      </c>
      <c r="AX140" s="20">
        <v>5524.82</v>
      </c>
      <c r="AY140" s="20">
        <v>6418.04</v>
      </c>
      <c r="AZ140" s="20"/>
      <c r="BA140" s="18">
        <f t="shared" si="52"/>
        <v>0</v>
      </c>
      <c r="BB140" s="20">
        <f aca="true" t="shared" si="69" ref="BB140:BB171">AX140+AT140+AP140+AL140+AH140+AD140+Z140+V140+R140+N140+J140+F140</f>
        <v>65375.03</v>
      </c>
      <c r="BC140" s="20">
        <f aca="true" t="shared" si="70" ref="BC140:BC171">AY140+AU140+AQ140+AM140+AI140+AE140+AA140+W140+S140+O140+K140+G140</f>
        <v>66510.94</v>
      </c>
      <c r="BD140" s="20">
        <f aca="true" t="shared" si="71" ref="BD140:BD171">AZ140+AV140+AR140+AN140+AJ140+AF140+AB140+X140+T140+P140+L140+H140</f>
        <v>30019.38</v>
      </c>
      <c r="BE140" s="20">
        <f aca="true" t="shared" si="72" ref="BE140:BE171">BA140+AW140+AS140+AO140+AK140+AG140+AC140+Y140+U140+Q140+M140+I140</f>
        <v>30019.38</v>
      </c>
      <c r="BF140" s="20">
        <f aca="true" t="shared" si="73" ref="BF140:BF171">C140+BC140-BD140</f>
        <v>275934.49</v>
      </c>
      <c r="BG140" s="20"/>
      <c r="BH140" s="20"/>
      <c r="BI140" s="20">
        <f t="shared" si="53"/>
        <v>275934.49</v>
      </c>
      <c r="BJ140" s="20">
        <f aca="true" t="shared" si="74" ref="BJ140:BJ171">BC140+D140</f>
        <v>269910.77</v>
      </c>
      <c r="BK140" s="20">
        <f aca="true" t="shared" si="75" ref="BK140:BK171">E140</f>
        <v>36043.1</v>
      </c>
      <c r="BL140" s="20"/>
      <c r="BM140" s="20"/>
      <c r="BN140" s="20"/>
      <c r="BO140" s="20"/>
      <c r="BP140" s="20">
        <f aca="true" t="shared" si="76" ref="BP140:BP151">C140+BC140-BD140-BL140-BM140</f>
        <v>275934.49</v>
      </c>
      <c r="BQ140" s="17">
        <f aca="true" t="shared" si="77" ref="BQ140:BQ151">D140+BC140-BD140-BL140</f>
        <v>239891.39</v>
      </c>
      <c r="BR140" s="20">
        <f t="shared" si="66"/>
        <v>36043.1</v>
      </c>
    </row>
    <row r="141" spans="1:70" s="10" customFormat="1" ht="18.75">
      <c r="A141" s="15">
        <v>130</v>
      </c>
      <c r="B141" s="16" t="s">
        <v>165</v>
      </c>
      <c r="C141" s="17">
        <v>10721.89</v>
      </c>
      <c r="D141" s="18">
        <f t="shared" si="67"/>
        <v>3817.919999999999</v>
      </c>
      <c r="E141" s="18">
        <v>6903.97</v>
      </c>
      <c r="F141" s="18">
        <v>5245.66</v>
      </c>
      <c r="G141" s="18">
        <v>4250.09</v>
      </c>
      <c r="H141" s="18"/>
      <c r="I141" s="18"/>
      <c r="J141" s="18">
        <v>5246.66</v>
      </c>
      <c r="K141" s="18">
        <v>4970.61</v>
      </c>
      <c r="L141" s="18"/>
      <c r="M141" s="17">
        <f aca="true" t="shared" si="78" ref="M141:M171">L141/1.18</f>
        <v>0</v>
      </c>
      <c r="N141" s="19">
        <v>5246.66</v>
      </c>
      <c r="O141" s="18">
        <v>5533.09</v>
      </c>
      <c r="P141" s="18"/>
      <c r="Q141" s="18">
        <f aca="true" t="shared" si="79" ref="Q141:Q171">P141/1.18</f>
        <v>0</v>
      </c>
      <c r="R141" s="18">
        <v>5246.66</v>
      </c>
      <c r="S141" s="18">
        <v>5304.77</v>
      </c>
      <c r="T141" s="18">
        <v>5601.39</v>
      </c>
      <c r="U141" s="18">
        <f aca="true" t="shared" si="80" ref="U141:U177">T141/1.18</f>
        <v>4746.940677966102</v>
      </c>
      <c r="V141" s="20">
        <v>5246.66</v>
      </c>
      <c r="W141" s="20">
        <v>4792.07</v>
      </c>
      <c r="X141" s="20"/>
      <c r="Y141" s="20"/>
      <c r="Z141" s="20">
        <v>5337.97</v>
      </c>
      <c r="AA141" s="20">
        <v>5931.22</v>
      </c>
      <c r="AB141" s="20"/>
      <c r="AC141" s="18"/>
      <c r="AD141" s="20">
        <v>5337.98</v>
      </c>
      <c r="AE141" s="20">
        <v>4581.4</v>
      </c>
      <c r="AF141" s="20">
        <v>5660.66</v>
      </c>
      <c r="AG141" s="20">
        <f>AF141/1.18</f>
        <v>4797.169491525424</v>
      </c>
      <c r="AH141" s="20">
        <v>5337.99</v>
      </c>
      <c r="AI141" s="20">
        <v>5672.72</v>
      </c>
      <c r="AJ141" s="20"/>
      <c r="AK141" s="18">
        <f aca="true" t="shared" si="81" ref="AK141:AK171">AJ141/1.18</f>
        <v>0</v>
      </c>
      <c r="AL141" s="20">
        <v>5337.97</v>
      </c>
      <c r="AM141" s="20">
        <v>5288.79</v>
      </c>
      <c r="AN141" s="20"/>
      <c r="AO141" s="21">
        <f aca="true" t="shared" si="82" ref="AO141:AO171">AN141/1.18</f>
        <v>0</v>
      </c>
      <c r="AP141" s="20">
        <v>5337.98</v>
      </c>
      <c r="AQ141" s="20">
        <v>5608.96</v>
      </c>
      <c r="AR141" s="20"/>
      <c r="AS141" s="18">
        <f t="shared" si="68"/>
        <v>0</v>
      </c>
      <c r="AT141" s="20">
        <v>5337.97</v>
      </c>
      <c r="AU141" s="20">
        <v>6678.26</v>
      </c>
      <c r="AV141" s="20"/>
      <c r="AW141" s="18">
        <f aca="true" t="shared" si="83" ref="AW141:AW171">AV141/1.18</f>
        <v>0</v>
      </c>
      <c r="AX141" s="20">
        <v>5337.98</v>
      </c>
      <c r="AY141" s="20">
        <v>5167.33</v>
      </c>
      <c r="AZ141" s="20"/>
      <c r="BA141" s="18">
        <f aca="true" t="shared" si="84" ref="BA141:BA171">AZ141/1.18</f>
        <v>0</v>
      </c>
      <c r="BB141" s="20">
        <f t="shared" si="69"/>
        <v>63598.140000000014</v>
      </c>
      <c r="BC141" s="20">
        <f t="shared" si="70"/>
        <v>63779.31</v>
      </c>
      <c r="BD141" s="20">
        <f t="shared" si="71"/>
        <v>11262.05</v>
      </c>
      <c r="BE141" s="20">
        <f t="shared" si="72"/>
        <v>9544.110169491527</v>
      </c>
      <c r="BF141" s="20">
        <f t="shared" si="73"/>
        <v>63239.149999999994</v>
      </c>
      <c r="BG141" s="20">
        <v>5182.56</v>
      </c>
      <c r="BH141" s="20"/>
      <c r="BI141" s="20">
        <f aca="true" t="shared" si="85" ref="BI141:BI171">BF141-BH141+BG141</f>
        <v>68421.70999999999</v>
      </c>
      <c r="BJ141" s="20">
        <f t="shared" si="74"/>
        <v>67597.23</v>
      </c>
      <c r="BK141" s="20">
        <f t="shared" si="75"/>
        <v>6903.97</v>
      </c>
      <c r="BL141" s="20"/>
      <c r="BM141" s="20"/>
      <c r="BN141" s="20"/>
      <c r="BO141" s="20"/>
      <c r="BP141" s="20">
        <f t="shared" si="76"/>
        <v>63239.149999999994</v>
      </c>
      <c r="BQ141" s="17">
        <f t="shared" si="77"/>
        <v>56335.17999999999</v>
      </c>
      <c r="BR141" s="20">
        <f t="shared" si="66"/>
        <v>6903.97</v>
      </c>
    </row>
    <row r="142" spans="1:70" s="10" customFormat="1" ht="18.75">
      <c r="A142" s="15">
        <v>131</v>
      </c>
      <c r="B142" s="16" t="s">
        <v>166</v>
      </c>
      <c r="C142" s="17">
        <v>181393.69</v>
      </c>
      <c r="D142" s="18">
        <f t="shared" si="67"/>
        <v>30959.089999999997</v>
      </c>
      <c r="E142" s="18">
        <v>150434.6</v>
      </c>
      <c r="F142" s="18">
        <v>27911.96</v>
      </c>
      <c r="G142" s="18">
        <v>21998.95</v>
      </c>
      <c r="H142" s="18"/>
      <c r="I142" s="18"/>
      <c r="J142" s="18">
        <v>27899.04</v>
      </c>
      <c r="K142" s="18">
        <v>26583.28</v>
      </c>
      <c r="L142" s="18"/>
      <c r="M142" s="17">
        <f t="shared" si="78"/>
        <v>0</v>
      </c>
      <c r="N142" s="18">
        <v>27971.78</v>
      </c>
      <c r="O142" s="18">
        <v>29102.74</v>
      </c>
      <c r="P142" s="18"/>
      <c r="Q142" s="18">
        <f t="shared" si="79"/>
        <v>0</v>
      </c>
      <c r="R142" s="18">
        <v>27971.75</v>
      </c>
      <c r="S142" s="18">
        <v>24737.62</v>
      </c>
      <c r="T142" s="18"/>
      <c r="U142" s="18">
        <f t="shared" si="80"/>
        <v>0</v>
      </c>
      <c r="V142" s="20">
        <v>27971.7</v>
      </c>
      <c r="W142" s="20">
        <v>26754.43</v>
      </c>
      <c r="X142" s="20"/>
      <c r="Y142" s="20"/>
      <c r="Z142" s="20">
        <v>29484.39</v>
      </c>
      <c r="AA142" s="20">
        <v>27837.93</v>
      </c>
      <c r="AB142" s="20"/>
      <c r="AC142" s="18"/>
      <c r="AD142" s="20">
        <v>28084.68</v>
      </c>
      <c r="AE142" s="20">
        <v>25819.7</v>
      </c>
      <c r="AF142" s="20">
        <f>10566.35+16649.86</f>
        <v>27216.21</v>
      </c>
      <c r="AG142" s="20">
        <f>AF142/1.18</f>
        <v>23064.584745762713</v>
      </c>
      <c r="AH142" s="20">
        <v>28095.66</v>
      </c>
      <c r="AI142" s="20">
        <v>31597.64</v>
      </c>
      <c r="AJ142" s="20">
        <f>4244.55+5592.52</f>
        <v>9837.07</v>
      </c>
      <c r="AK142" s="18">
        <f t="shared" si="81"/>
        <v>8336.5</v>
      </c>
      <c r="AL142" s="20">
        <v>28095.6</v>
      </c>
      <c r="AM142" s="20">
        <v>28157.88</v>
      </c>
      <c r="AN142" s="20"/>
      <c r="AO142" s="21">
        <f t="shared" si="82"/>
        <v>0</v>
      </c>
      <c r="AP142" s="20">
        <v>28095.62</v>
      </c>
      <c r="AQ142" s="20">
        <v>30623.73</v>
      </c>
      <c r="AR142" s="20"/>
      <c r="AS142" s="18">
        <f t="shared" si="68"/>
        <v>0</v>
      </c>
      <c r="AT142" s="20">
        <v>28154.42</v>
      </c>
      <c r="AU142" s="20">
        <v>30033.11</v>
      </c>
      <c r="AV142" s="20"/>
      <c r="AW142" s="18">
        <f t="shared" si="83"/>
        <v>0</v>
      </c>
      <c r="AX142" s="20">
        <v>28213.12</v>
      </c>
      <c r="AY142" s="20">
        <v>29062.89</v>
      </c>
      <c r="AZ142" s="20"/>
      <c r="BA142" s="18">
        <f t="shared" si="84"/>
        <v>0</v>
      </c>
      <c r="BB142" s="20">
        <f t="shared" si="69"/>
        <v>337949.72</v>
      </c>
      <c r="BC142" s="20">
        <f t="shared" si="70"/>
        <v>332309.89999999997</v>
      </c>
      <c r="BD142" s="20">
        <f t="shared" si="71"/>
        <v>37053.28</v>
      </c>
      <c r="BE142" s="20">
        <f t="shared" si="72"/>
        <v>31401.084745762713</v>
      </c>
      <c r="BF142" s="20">
        <f t="shared" si="73"/>
        <v>476650.30999999994</v>
      </c>
      <c r="BG142" s="20"/>
      <c r="BH142" s="20"/>
      <c r="BI142" s="20">
        <f t="shared" si="85"/>
        <v>476650.30999999994</v>
      </c>
      <c r="BJ142" s="20">
        <f t="shared" si="74"/>
        <v>363268.99</v>
      </c>
      <c r="BK142" s="20">
        <f t="shared" si="75"/>
        <v>150434.6</v>
      </c>
      <c r="BL142" s="20"/>
      <c r="BM142" s="20"/>
      <c r="BN142" s="20"/>
      <c r="BO142" s="20"/>
      <c r="BP142" s="20">
        <f t="shared" si="76"/>
        <v>476650.30999999994</v>
      </c>
      <c r="BQ142" s="17">
        <f t="shared" si="77"/>
        <v>326215.70999999996</v>
      </c>
      <c r="BR142" s="20">
        <f t="shared" si="66"/>
        <v>150434.6</v>
      </c>
    </row>
    <row r="143" spans="1:70" s="10" customFormat="1" ht="18.75">
      <c r="A143" s="15">
        <v>132</v>
      </c>
      <c r="B143" s="16" t="s">
        <v>167</v>
      </c>
      <c r="C143" s="17">
        <v>210178.08</v>
      </c>
      <c r="D143" s="18">
        <f t="shared" si="67"/>
        <v>159317.49</v>
      </c>
      <c r="E143" s="18">
        <v>50860.59</v>
      </c>
      <c r="F143" s="18">
        <v>4783.51</v>
      </c>
      <c r="G143" s="18">
        <v>3276.32</v>
      </c>
      <c r="H143" s="18"/>
      <c r="I143" s="18"/>
      <c r="J143" s="18">
        <v>4783.5</v>
      </c>
      <c r="K143" s="18">
        <v>4449.83</v>
      </c>
      <c r="L143" s="18"/>
      <c r="M143" s="17">
        <f t="shared" si="78"/>
        <v>0</v>
      </c>
      <c r="N143" s="18">
        <v>4843.4</v>
      </c>
      <c r="O143" s="18">
        <v>5095.93</v>
      </c>
      <c r="P143" s="18"/>
      <c r="Q143" s="18">
        <f t="shared" si="79"/>
        <v>0</v>
      </c>
      <c r="R143" s="18">
        <v>4895.12</v>
      </c>
      <c r="S143" s="18">
        <v>4713.08</v>
      </c>
      <c r="T143" s="18">
        <v>14190.03</v>
      </c>
      <c r="U143" s="18">
        <f t="shared" si="80"/>
        <v>12025.449152542375</v>
      </c>
      <c r="V143" s="20">
        <v>4963.07</v>
      </c>
      <c r="W143" s="20">
        <v>4707.15</v>
      </c>
      <c r="X143" s="20">
        <v>9538.68</v>
      </c>
      <c r="Y143" s="20">
        <f>X143/1.18</f>
        <v>8083.627118644068</v>
      </c>
      <c r="Z143" s="20">
        <v>4995.19</v>
      </c>
      <c r="AA143" s="20">
        <v>5178.71</v>
      </c>
      <c r="AB143" s="20"/>
      <c r="AC143" s="18"/>
      <c r="AD143" s="20">
        <v>4995.18</v>
      </c>
      <c r="AE143" s="20">
        <v>5500.64</v>
      </c>
      <c r="AF143" s="20"/>
      <c r="AG143" s="20"/>
      <c r="AH143" s="20">
        <v>4995.18</v>
      </c>
      <c r="AI143" s="20">
        <v>5418.45</v>
      </c>
      <c r="AJ143" s="20"/>
      <c r="AK143" s="18">
        <f t="shared" si="81"/>
        <v>0</v>
      </c>
      <c r="AL143" s="20">
        <v>4995.19</v>
      </c>
      <c r="AM143" s="20">
        <v>4492.69</v>
      </c>
      <c r="AN143" s="20"/>
      <c r="AO143" s="21">
        <f t="shared" si="82"/>
        <v>0</v>
      </c>
      <c r="AP143" s="20">
        <v>4995.18</v>
      </c>
      <c r="AQ143" s="20">
        <v>4993.5</v>
      </c>
      <c r="AR143" s="20"/>
      <c r="AS143" s="18">
        <f t="shared" si="68"/>
        <v>0</v>
      </c>
      <c r="AT143" s="20">
        <v>4995.19</v>
      </c>
      <c r="AU143" s="20">
        <v>4883.01</v>
      </c>
      <c r="AV143" s="20"/>
      <c r="AW143" s="18">
        <f t="shared" si="83"/>
        <v>0</v>
      </c>
      <c r="AX143" s="20">
        <v>4995.19</v>
      </c>
      <c r="AY143" s="20">
        <v>5583.56</v>
      </c>
      <c r="AZ143" s="20"/>
      <c r="BA143" s="18">
        <f t="shared" si="84"/>
        <v>0</v>
      </c>
      <c r="BB143" s="20">
        <f t="shared" si="69"/>
        <v>59234.90000000001</v>
      </c>
      <c r="BC143" s="20">
        <f t="shared" si="70"/>
        <v>58292.87</v>
      </c>
      <c r="BD143" s="20">
        <f t="shared" si="71"/>
        <v>23728.71</v>
      </c>
      <c r="BE143" s="20">
        <f t="shared" si="72"/>
        <v>20109.076271186445</v>
      </c>
      <c r="BF143" s="20">
        <f t="shared" si="73"/>
        <v>244742.24000000002</v>
      </c>
      <c r="BG143" s="20"/>
      <c r="BH143" s="20"/>
      <c r="BI143" s="20">
        <f t="shared" si="85"/>
        <v>244742.24000000002</v>
      </c>
      <c r="BJ143" s="20">
        <f t="shared" si="74"/>
        <v>217610.36</v>
      </c>
      <c r="BK143" s="20">
        <f t="shared" si="75"/>
        <v>50860.59</v>
      </c>
      <c r="BL143" s="20"/>
      <c r="BM143" s="20"/>
      <c r="BN143" s="20"/>
      <c r="BO143" s="20"/>
      <c r="BP143" s="20">
        <f t="shared" si="76"/>
        <v>244742.24000000002</v>
      </c>
      <c r="BQ143" s="17">
        <f t="shared" si="77"/>
        <v>193881.65</v>
      </c>
      <c r="BR143" s="20">
        <f t="shared" si="66"/>
        <v>50860.59</v>
      </c>
    </row>
    <row r="144" spans="1:70" s="10" customFormat="1" ht="18.75">
      <c r="A144" s="15">
        <v>133</v>
      </c>
      <c r="B144" s="16" t="s">
        <v>168</v>
      </c>
      <c r="C144" s="17">
        <v>-415573.89</v>
      </c>
      <c r="D144" s="18">
        <f t="shared" si="67"/>
        <v>-415573.89</v>
      </c>
      <c r="E144" s="18"/>
      <c r="F144" s="18">
        <v>11882.91</v>
      </c>
      <c r="G144" s="18">
        <v>8892.92</v>
      </c>
      <c r="H144" s="18"/>
      <c r="I144" s="18"/>
      <c r="J144" s="18">
        <v>11883.52</v>
      </c>
      <c r="K144" s="18">
        <v>12251.23</v>
      </c>
      <c r="L144" s="18"/>
      <c r="M144" s="17">
        <f t="shared" si="78"/>
        <v>0</v>
      </c>
      <c r="N144" s="18">
        <v>11883.55</v>
      </c>
      <c r="O144" s="18">
        <v>13481.86</v>
      </c>
      <c r="P144" s="18"/>
      <c r="Q144" s="18">
        <f t="shared" si="79"/>
        <v>0</v>
      </c>
      <c r="R144" s="18">
        <v>11902.13</v>
      </c>
      <c r="S144" s="18">
        <v>10524.48</v>
      </c>
      <c r="T144" s="18"/>
      <c r="U144" s="18">
        <f t="shared" si="80"/>
        <v>0</v>
      </c>
      <c r="V144" s="20">
        <v>11902.1</v>
      </c>
      <c r="W144" s="20">
        <v>13284.82</v>
      </c>
      <c r="X144" s="20"/>
      <c r="Y144" s="20"/>
      <c r="Z144" s="20">
        <v>11902.15</v>
      </c>
      <c r="AA144" s="20">
        <v>11336.7</v>
      </c>
      <c r="AB144" s="20"/>
      <c r="AC144" s="18"/>
      <c r="AD144" s="20">
        <v>11902.1</v>
      </c>
      <c r="AE144" s="20">
        <v>11184.66</v>
      </c>
      <c r="AF144" s="20"/>
      <c r="AG144" s="20"/>
      <c r="AH144" s="20">
        <v>11971.26</v>
      </c>
      <c r="AI144" s="20">
        <v>13175.61</v>
      </c>
      <c r="AJ144" s="20"/>
      <c r="AK144" s="18">
        <f t="shared" si="81"/>
        <v>0</v>
      </c>
      <c r="AL144" s="20">
        <v>11971.25</v>
      </c>
      <c r="AM144" s="20">
        <v>12696.44</v>
      </c>
      <c r="AN144" s="20"/>
      <c r="AO144" s="21">
        <f t="shared" si="82"/>
        <v>0</v>
      </c>
      <c r="AP144" s="20">
        <v>12039.81</v>
      </c>
      <c r="AQ144" s="20">
        <v>10964.65</v>
      </c>
      <c r="AR144" s="20"/>
      <c r="AS144" s="18">
        <f t="shared" si="68"/>
        <v>0</v>
      </c>
      <c r="AT144" s="20">
        <v>12039.83</v>
      </c>
      <c r="AU144" s="20">
        <v>12322.42</v>
      </c>
      <c r="AV144" s="20"/>
      <c r="AW144" s="18">
        <f t="shared" si="83"/>
        <v>0</v>
      </c>
      <c r="AX144" s="20">
        <v>12039.82</v>
      </c>
      <c r="AY144" s="20">
        <v>15191.7</v>
      </c>
      <c r="AZ144" s="20"/>
      <c r="BA144" s="18">
        <f t="shared" si="84"/>
        <v>0</v>
      </c>
      <c r="BB144" s="20">
        <f t="shared" si="69"/>
        <v>143320.43000000002</v>
      </c>
      <c r="BC144" s="20">
        <f t="shared" si="70"/>
        <v>145307.49000000002</v>
      </c>
      <c r="BD144" s="20">
        <f t="shared" si="71"/>
        <v>0</v>
      </c>
      <c r="BE144" s="20">
        <f t="shared" si="72"/>
        <v>0</v>
      </c>
      <c r="BF144" s="20">
        <f t="shared" si="73"/>
        <v>-270266.4</v>
      </c>
      <c r="BG144" s="20"/>
      <c r="BH144" s="20"/>
      <c r="BI144" s="20">
        <f t="shared" si="85"/>
        <v>-270266.4</v>
      </c>
      <c r="BJ144" s="20">
        <f t="shared" si="74"/>
        <v>-270266.4</v>
      </c>
      <c r="BK144" s="20">
        <f t="shared" si="75"/>
        <v>0</v>
      </c>
      <c r="BL144" s="20"/>
      <c r="BM144" s="20"/>
      <c r="BN144" s="20"/>
      <c r="BO144" s="20"/>
      <c r="BP144" s="20">
        <f t="shared" si="76"/>
        <v>-270266.4</v>
      </c>
      <c r="BQ144" s="17">
        <f t="shared" si="77"/>
        <v>-270266.4</v>
      </c>
      <c r="BR144" s="20">
        <f t="shared" si="66"/>
        <v>0</v>
      </c>
    </row>
    <row r="145" spans="1:70" s="10" customFormat="1" ht="18.75">
      <c r="A145" s="15">
        <v>134</v>
      </c>
      <c r="B145" s="16" t="s">
        <v>169</v>
      </c>
      <c r="C145" s="17">
        <v>4185.32</v>
      </c>
      <c r="D145" s="18">
        <f t="shared" si="67"/>
        <v>4185.32</v>
      </c>
      <c r="E145" s="18"/>
      <c r="F145" s="18">
        <v>5236.62</v>
      </c>
      <c r="G145" s="18">
        <v>4279.36</v>
      </c>
      <c r="H145" s="18"/>
      <c r="I145" s="18"/>
      <c r="J145" s="18">
        <v>5236.62</v>
      </c>
      <c r="K145" s="18">
        <v>4586.89</v>
      </c>
      <c r="L145" s="18"/>
      <c r="M145" s="17">
        <f t="shared" si="78"/>
        <v>0</v>
      </c>
      <c r="N145" s="19">
        <v>5236.62</v>
      </c>
      <c r="O145" s="18">
        <v>7469.37</v>
      </c>
      <c r="P145" s="18"/>
      <c r="Q145" s="18">
        <f t="shared" si="79"/>
        <v>0</v>
      </c>
      <c r="R145" s="18">
        <v>5236.61</v>
      </c>
      <c r="S145" s="18">
        <v>5091.02</v>
      </c>
      <c r="T145" s="18"/>
      <c r="U145" s="18">
        <f t="shared" si="80"/>
        <v>0</v>
      </c>
      <c r="V145" s="20">
        <v>5236.62</v>
      </c>
      <c r="W145" s="20">
        <v>4739.46</v>
      </c>
      <c r="X145" s="20"/>
      <c r="Y145" s="20"/>
      <c r="Z145" s="20">
        <v>5236.62</v>
      </c>
      <c r="AA145" s="20">
        <v>5230.28</v>
      </c>
      <c r="AB145" s="20"/>
      <c r="AC145" s="18"/>
      <c r="AD145" s="20">
        <v>5236.62</v>
      </c>
      <c r="AE145" s="20">
        <v>5660.39</v>
      </c>
      <c r="AF145" s="20"/>
      <c r="AG145" s="20"/>
      <c r="AH145" s="20">
        <v>5236.62</v>
      </c>
      <c r="AI145" s="20">
        <v>5897.97</v>
      </c>
      <c r="AJ145" s="20"/>
      <c r="AK145" s="18">
        <f t="shared" si="81"/>
        <v>0</v>
      </c>
      <c r="AL145" s="20">
        <v>5236.61</v>
      </c>
      <c r="AM145" s="20">
        <v>6020.65</v>
      </c>
      <c r="AN145" s="20"/>
      <c r="AO145" s="21">
        <f t="shared" si="82"/>
        <v>0</v>
      </c>
      <c r="AP145" s="20">
        <v>5236.62</v>
      </c>
      <c r="AQ145" s="20">
        <v>4537.17</v>
      </c>
      <c r="AR145" s="20"/>
      <c r="AS145" s="18">
        <f t="shared" si="68"/>
        <v>0</v>
      </c>
      <c r="AT145" s="20">
        <v>5236.62</v>
      </c>
      <c r="AU145" s="20">
        <v>5697.4</v>
      </c>
      <c r="AV145" s="20"/>
      <c r="AW145" s="18">
        <f t="shared" si="83"/>
        <v>0</v>
      </c>
      <c r="AX145" s="20">
        <v>5236.62</v>
      </c>
      <c r="AY145" s="20">
        <v>5327.85</v>
      </c>
      <c r="AZ145" s="27">
        <f>6.5+47640.8</f>
        <v>47647.3</v>
      </c>
      <c r="BA145" s="18">
        <f t="shared" si="84"/>
        <v>40379.06779661017</v>
      </c>
      <c r="BB145" s="20">
        <f t="shared" si="69"/>
        <v>62839.42000000001</v>
      </c>
      <c r="BC145" s="20">
        <f t="shared" si="70"/>
        <v>64537.810000000005</v>
      </c>
      <c r="BD145" s="20">
        <f t="shared" si="71"/>
        <v>47647.3</v>
      </c>
      <c r="BE145" s="20">
        <f t="shared" si="72"/>
        <v>40379.06779661017</v>
      </c>
      <c r="BF145" s="20">
        <f t="shared" si="73"/>
        <v>21075.83</v>
      </c>
      <c r="BG145" s="20">
        <v>5200.68</v>
      </c>
      <c r="BH145" s="20"/>
      <c r="BI145" s="20">
        <f t="shared" si="85"/>
        <v>26276.510000000002</v>
      </c>
      <c r="BJ145" s="20">
        <f t="shared" si="74"/>
        <v>68723.13</v>
      </c>
      <c r="BK145" s="20">
        <f t="shared" si="75"/>
        <v>0</v>
      </c>
      <c r="BL145" s="20"/>
      <c r="BM145" s="20"/>
      <c r="BN145" s="20"/>
      <c r="BO145" s="20"/>
      <c r="BP145" s="20">
        <f t="shared" si="76"/>
        <v>21075.83</v>
      </c>
      <c r="BQ145" s="17">
        <f t="shared" si="77"/>
        <v>21075.83</v>
      </c>
      <c r="BR145" s="20">
        <f t="shared" si="66"/>
        <v>0</v>
      </c>
    </row>
    <row r="146" spans="1:70" s="10" customFormat="1" ht="18.75">
      <c r="A146" s="15">
        <v>135</v>
      </c>
      <c r="B146" s="16" t="s">
        <v>170</v>
      </c>
      <c r="C146" s="17">
        <v>-191702.04</v>
      </c>
      <c r="D146" s="18">
        <f t="shared" si="67"/>
        <v>-191702.04</v>
      </c>
      <c r="E146" s="18"/>
      <c r="F146" s="18">
        <v>10594.85</v>
      </c>
      <c r="G146" s="18">
        <v>8157.29</v>
      </c>
      <c r="H146" s="18"/>
      <c r="I146" s="18"/>
      <c r="J146" s="18">
        <v>10705.74</v>
      </c>
      <c r="K146" s="18">
        <v>11904.69</v>
      </c>
      <c r="L146" s="18"/>
      <c r="M146" s="17">
        <f t="shared" si="78"/>
        <v>0</v>
      </c>
      <c r="N146" s="18">
        <v>10705.77</v>
      </c>
      <c r="O146" s="18">
        <v>12041.27</v>
      </c>
      <c r="P146" s="18"/>
      <c r="Q146" s="18">
        <f t="shared" si="79"/>
        <v>0</v>
      </c>
      <c r="R146" s="18">
        <v>10705.74</v>
      </c>
      <c r="S146" s="18">
        <v>8481.32</v>
      </c>
      <c r="T146" s="18"/>
      <c r="U146" s="18">
        <f t="shared" si="80"/>
        <v>0</v>
      </c>
      <c r="V146" s="20">
        <v>10705.72</v>
      </c>
      <c r="W146" s="20">
        <v>10674.02</v>
      </c>
      <c r="X146" s="20"/>
      <c r="Y146" s="20"/>
      <c r="Z146" s="20">
        <v>10696.91</v>
      </c>
      <c r="AA146" s="20">
        <v>10886.76</v>
      </c>
      <c r="AB146" s="20"/>
      <c r="AC146" s="18"/>
      <c r="AD146" s="20">
        <v>10705.73</v>
      </c>
      <c r="AE146" s="20">
        <v>9305.84</v>
      </c>
      <c r="AF146" s="20"/>
      <c r="AG146" s="20"/>
      <c r="AH146" s="20">
        <v>10826.85</v>
      </c>
      <c r="AI146" s="20">
        <v>11760.02</v>
      </c>
      <c r="AJ146" s="20"/>
      <c r="AK146" s="18">
        <f t="shared" si="81"/>
        <v>0</v>
      </c>
      <c r="AL146" s="20">
        <v>10808.17</v>
      </c>
      <c r="AM146" s="20">
        <v>10499.23</v>
      </c>
      <c r="AN146" s="20"/>
      <c r="AO146" s="21">
        <f t="shared" si="82"/>
        <v>0</v>
      </c>
      <c r="AP146" s="20">
        <v>10826.85</v>
      </c>
      <c r="AQ146" s="20">
        <v>10623.23</v>
      </c>
      <c r="AR146" s="20"/>
      <c r="AS146" s="18">
        <f t="shared" si="68"/>
        <v>0</v>
      </c>
      <c r="AT146" s="20">
        <v>10826.85</v>
      </c>
      <c r="AU146" s="20">
        <v>10721.81</v>
      </c>
      <c r="AV146" s="20"/>
      <c r="AW146" s="18">
        <f t="shared" si="83"/>
        <v>0</v>
      </c>
      <c r="AX146" s="20">
        <v>10826.83</v>
      </c>
      <c r="AY146" s="20">
        <v>12254.36</v>
      </c>
      <c r="AZ146" s="20"/>
      <c r="BA146" s="18">
        <f t="shared" si="84"/>
        <v>0</v>
      </c>
      <c r="BB146" s="20">
        <f t="shared" si="69"/>
        <v>128936.01000000002</v>
      </c>
      <c r="BC146" s="20">
        <f t="shared" si="70"/>
        <v>127309.84</v>
      </c>
      <c r="BD146" s="20">
        <f t="shared" si="71"/>
        <v>0</v>
      </c>
      <c r="BE146" s="20">
        <f t="shared" si="72"/>
        <v>0</v>
      </c>
      <c r="BF146" s="20">
        <f t="shared" si="73"/>
        <v>-64392.20000000001</v>
      </c>
      <c r="BG146" s="20"/>
      <c r="BH146" s="20"/>
      <c r="BI146" s="20">
        <f t="shared" si="85"/>
        <v>-64392.20000000001</v>
      </c>
      <c r="BJ146" s="20">
        <f t="shared" si="74"/>
        <v>-64392.20000000001</v>
      </c>
      <c r="BK146" s="20">
        <f t="shared" si="75"/>
        <v>0</v>
      </c>
      <c r="BL146" s="20"/>
      <c r="BM146" s="20"/>
      <c r="BN146" s="20"/>
      <c r="BO146" s="20"/>
      <c r="BP146" s="20">
        <f t="shared" si="76"/>
        <v>-64392.20000000001</v>
      </c>
      <c r="BQ146" s="17">
        <f t="shared" si="77"/>
        <v>-64392.20000000001</v>
      </c>
      <c r="BR146" s="20">
        <f t="shared" si="66"/>
        <v>0</v>
      </c>
    </row>
    <row r="147" spans="1:70" s="10" customFormat="1" ht="18.75">
      <c r="A147" s="15">
        <v>136</v>
      </c>
      <c r="B147" s="16" t="s">
        <v>171</v>
      </c>
      <c r="C147" s="17">
        <v>-345050.65</v>
      </c>
      <c r="D147" s="18">
        <f t="shared" si="67"/>
        <v>-345050.65</v>
      </c>
      <c r="E147" s="18"/>
      <c r="F147" s="18">
        <v>16094.7</v>
      </c>
      <c r="G147" s="18">
        <v>12891.92</v>
      </c>
      <c r="H147" s="18"/>
      <c r="I147" s="18"/>
      <c r="J147" s="18">
        <v>16094.69</v>
      </c>
      <c r="K147" s="18">
        <v>16108.82</v>
      </c>
      <c r="L147" s="18"/>
      <c r="M147" s="17">
        <f t="shared" si="78"/>
        <v>0</v>
      </c>
      <c r="N147" s="18">
        <v>16160.53</v>
      </c>
      <c r="O147" s="18">
        <v>18090.58</v>
      </c>
      <c r="P147" s="18"/>
      <c r="Q147" s="18">
        <f t="shared" si="79"/>
        <v>0</v>
      </c>
      <c r="R147" s="18">
        <v>16160.54</v>
      </c>
      <c r="S147" s="18">
        <v>14295.14</v>
      </c>
      <c r="T147" s="18"/>
      <c r="U147" s="18">
        <f t="shared" si="80"/>
        <v>0</v>
      </c>
      <c r="V147" s="20">
        <v>16160.53</v>
      </c>
      <c r="W147" s="20">
        <v>16547.12</v>
      </c>
      <c r="X147" s="20"/>
      <c r="Y147" s="20"/>
      <c r="Z147" s="20">
        <v>16160.54</v>
      </c>
      <c r="AA147" s="20">
        <v>15345.97</v>
      </c>
      <c r="AB147" s="20"/>
      <c r="AC147" s="18"/>
      <c r="AD147" s="20">
        <v>16160.53</v>
      </c>
      <c r="AE147" s="20">
        <v>15937.99</v>
      </c>
      <c r="AF147" s="23">
        <f>75500.91+542770+25166.97</f>
        <v>643437.88</v>
      </c>
      <c r="AG147" s="20">
        <f>AF147/1.18</f>
        <v>545286.3389830509</v>
      </c>
      <c r="AH147" s="20">
        <v>16160.52</v>
      </c>
      <c r="AI147" s="20">
        <v>19371.57</v>
      </c>
      <c r="AJ147" s="20"/>
      <c r="AK147" s="18">
        <f t="shared" si="81"/>
        <v>0</v>
      </c>
      <c r="AL147" s="20">
        <v>16160.53</v>
      </c>
      <c r="AM147" s="20">
        <v>15732.29</v>
      </c>
      <c r="AN147" s="20"/>
      <c r="AO147" s="21">
        <f t="shared" si="82"/>
        <v>0</v>
      </c>
      <c r="AP147" s="20">
        <v>16160.53</v>
      </c>
      <c r="AQ147" s="20">
        <v>15790.81</v>
      </c>
      <c r="AR147" s="20"/>
      <c r="AS147" s="18">
        <f t="shared" si="68"/>
        <v>0</v>
      </c>
      <c r="AT147" s="20">
        <v>16228.31</v>
      </c>
      <c r="AU147" s="20">
        <v>17502.84</v>
      </c>
      <c r="AV147" s="20"/>
      <c r="AW147" s="18">
        <f t="shared" si="83"/>
        <v>0</v>
      </c>
      <c r="AX147" s="20">
        <v>16294.27</v>
      </c>
      <c r="AY147" s="20">
        <v>17573.8</v>
      </c>
      <c r="AZ147" s="20"/>
      <c r="BA147" s="18">
        <f t="shared" si="84"/>
        <v>0</v>
      </c>
      <c r="BB147" s="20">
        <f t="shared" si="69"/>
        <v>193996.22000000003</v>
      </c>
      <c r="BC147" s="20">
        <f t="shared" si="70"/>
        <v>195188.85000000006</v>
      </c>
      <c r="BD147" s="20">
        <f t="shared" si="71"/>
        <v>643437.88</v>
      </c>
      <c r="BE147" s="20">
        <f t="shared" si="72"/>
        <v>545286.3389830509</v>
      </c>
      <c r="BF147" s="20">
        <f t="shared" si="73"/>
        <v>-793299.6799999999</v>
      </c>
      <c r="BG147" s="20">
        <v>14471.28</v>
      </c>
      <c r="BH147" s="20"/>
      <c r="BI147" s="20">
        <f t="shared" si="85"/>
        <v>-778828.3999999999</v>
      </c>
      <c r="BJ147" s="20">
        <f t="shared" si="74"/>
        <v>-149861.79999999996</v>
      </c>
      <c r="BK147" s="20">
        <f t="shared" si="75"/>
        <v>0</v>
      </c>
      <c r="BL147" s="20"/>
      <c r="BM147" s="20"/>
      <c r="BN147" s="20"/>
      <c r="BO147" s="20"/>
      <c r="BP147" s="20">
        <f t="shared" si="76"/>
        <v>-793299.6799999999</v>
      </c>
      <c r="BQ147" s="17">
        <f t="shared" si="77"/>
        <v>-793299.6799999999</v>
      </c>
      <c r="BR147" s="20">
        <f t="shared" si="66"/>
        <v>0</v>
      </c>
    </row>
    <row r="148" spans="1:70" s="10" customFormat="1" ht="18.75">
      <c r="A148" s="15">
        <v>137</v>
      </c>
      <c r="B148" s="16" t="s">
        <v>172</v>
      </c>
      <c r="C148" s="17">
        <v>682726.17</v>
      </c>
      <c r="D148" s="18">
        <f t="shared" si="67"/>
        <v>513288.03</v>
      </c>
      <c r="E148" s="18">
        <v>169438.14</v>
      </c>
      <c r="F148" s="18">
        <v>12464.92</v>
      </c>
      <c r="G148" s="18">
        <v>8586.31</v>
      </c>
      <c r="H148" s="18"/>
      <c r="I148" s="18"/>
      <c r="J148" s="18">
        <v>12514.8</v>
      </c>
      <c r="K148" s="18">
        <v>13634.74</v>
      </c>
      <c r="L148" s="18"/>
      <c r="M148" s="17">
        <f t="shared" si="78"/>
        <v>0</v>
      </c>
      <c r="N148" s="19">
        <v>12496.02</v>
      </c>
      <c r="O148" s="18">
        <v>13528.14</v>
      </c>
      <c r="P148" s="18"/>
      <c r="Q148" s="18">
        <f t="shared" si="79"/>
        <v>0</v>
      </c>
      <c r="R148" s="18">
        <v>12514.83</v>
      </c>
      <c r="S148" s="18">
        <v>10002.66</v>
      </c>
      <c r="T148" s="18"/>
      <c r="U148" s="18">
        <f t="shared" si="80"/>
        <v>0</v>
      </c>
      <c r="V148" s="20">
        <v>12514.79</v>
      </c>
      <c r="W148" s="20">
        <v>10995.18</v>
      </c>
      <c r="X148" s="20"/>
      <c r="Y148" s="20"/>
      <c r="Z148" s="20">
        <v>12508.86</v>
      </c>
      <c r="AA148" s="20">
        <v>12099.4</v>
      </c>
      <c r="AB148" s="20"/>
      <c r="AC148" s="18"/>
      <c r="AD148" s="20">
        <v>12511.76</v>
      </c>
      <c r="AE148" s="20">
        <v>11622.79</v>
      </c>
      <c r="AF148" s="20"/>
      <c r="AG148" s="20"/>
      <c r="AH148" s="20">
        <v>12514.8</v>
      </c>
      <c r="AI148" s="20">
        <v>12072.44</v>
      </c>
      <c r="AJ148" s="20"/>
      <c r="AK148" s="18">
        <f t="shared" si="81"/>
        <v>0</v>
      </c>
      <c r="AL148" s="20">
        <v>12514.82</v>
      </c>
      <c r="AM148" s="20">
        <v>11430.13</v>
      </c>
      <c r="AN148" s="20"/>
      <c r="AO148" s="21">
        <f t="shared" si="82"/>
        <v>0</v>
      </c>
      <c r="AP148" s="20">
        <v>12514.82</v>
      </c>
      <c r="AQ148" s="20">
        <v>12313.28</v>
      </c>
      <c r="AR148" s="20">
        <f>534258.01+347169.99</f>
        <v>881428</v>
      </c>
      <c r="AS148" s="18">
        <f t="shared" si="68"/>
        <v>746972.8813559322</v>
      </c>
      <c r="AT148" s="20">
        <v>12607.1</v>
      </c>
      <c r="AU148" s="20">
        <v>11180.91</v>
      </c>
      <c r="AV148" s="20"/>
      <c r="AW148" s="18">
        <f t="shared" si="83"/>
        <v>0</v>
      </c>
      <c r="AX148" s="20">
        <v>12559.85</v>
      </c>
      <c r="AY148" s="20">
        <v>14122.38</v>
      </c>
      <c r="AZ148" s="20"/>
      <c r="BA148" s="18">
        <f t="shared" si="84"/>
        <v>0</v>
      </c>
      <c r="BB148" s="20">
        <f t="shared" si="69"/>
        <v>150237.37</v>
      </c>
      <c r="BC148" s="20">
        <f t="shared" si="70"/>
        <v>141588.36</v>
      </c>
      <c r="BD148" s="20">
        <f t="shared" si="71"/>
        <v>881428</v>
      </c>
      <c r="BE148" s="20">
        <f t="shared" si="72"/>
        <v>746972.8813559322</v>
      </c>
      <c r="BF148" s="20">
        <f t="shared" si="73"/>
        <v>-57113.46999999997</v>
      </c>
      <c r="BG148" s="20"/>
      <c r="BH148" s="20"/>
      <c r="BI148" s="20">
        <f t="shared" si="85"/>
        <v>-57113.46999999997</v>
      </c>
      <c r="BJ148" s="20">
        <f t="shared" si="74"/>
        <v>654876.39</v>
      </c>
      <c r="BK148" s="20">
        <f t="shared" si="75"/>
        <v>169438.14</v>
      </c>
      <c r="BL148" s="20"/>
      <c r="BM148" s="20"/>
      <c r="BN148" s="20"/>
      <c r="BO148" s="20"/>
      <c r="BP148" s="20">
        <f t="shared" si="76"/>
        <v>-57113.46999999997</v>
      </c>
      <c r="BQ148" s="17">
        <f t="shared" si="77"/>
        <v>-226551.61</v>
      </c>
      <c r="BR148" s="20">
        <f t="shared" si="66"/>
        <v>169438.14</v>
      </c>
    </row>
    <row r="149" spans="1:70" s="10" customFormat="1" ht="18.75">
      <c r="A149" s="15">
        <v>138</v>
      </c>
      <c r="B149" s="16" t="s">
        <v>173</v>
      </c>
      <c r="C149" s="17">
        <v>-12269.18</v>
      </c>
      <c r="D149" s="18">
        <f t="shared" si="67"/>
        <v>-19631.1</v>
      </c>
      <c r="E149" s="18">
        <v>7361.92</v>
      </c>
      <c r="F149" s="18">
        <v>5615.78</v>
      </c>
      <c r="G149" s="18">
        <v>3633.47</v>
      </c>
      <c r="H149" s="18"/>
      <c r="I149" s="18"/>
      <c r="J149" s="18">
        <v>5603.56</v>
      </c>
      <c r="K149" s="18">
        <v>5349.28</v>
      </c>
      <c r="L149" s="18"/>
      <c r="M149" s="17">
        <f t="shared" si="78"/>
        <v>0</v>
      </c>
      <c r="N149" s="18">
        <v>5615.79</v>
      </c>
      <c r="O149" s="18">
        <v>6759.55</v>
      </c>
      <c r="P149" s="18"/>
      <c r="Q149" s="18">
        <f t="shared" si="79"/>
        <v>0</v>
      </c>
      <c r="R149" s="18">
        <v>5659.31</v>
      </c>
      <c r="S149" s="18">
        <v>4725.56</v>
      </c>
      <c r="T149" s="18">
        <f>20027.89+10316.08+5601.39</f>
        <v>35945.36</v>
      </c>
      <c r="U149" s="18">
        <f t="shared" si="80"/>
        <v>30462.169491525427</v>
      </c>
      <c r="V149" s="20">
        <v>5691.52</v>
      </c>
      <c r="W149" s="20">
        <v>5664.23</v>
      </c>
      <c r="X149" s="20"/>
      <c r="Y149" s="20"/>
      <c r="Z149" s="20">
        <v>5691.54</v>
      </c>
      <c r="AA149" s="20">
        <v>6075.52</v>
      </c>
      <c r="AB149" s="20"/>
      <c r="AC149" s="18"/>
      <c r="AD149" s="20">
        <v>5691.53</v>
      </c>
      <c r="AE149" s="20">
        <v>6250.24</v>
      </c>
      <c r="AF149" s="20"/>
      <c r="AG149" s="20"/>
      <c r="AH149" s="20">
        <v>5691.54</v>
      </c>
      <c r="AI149" s="20">
        <v>5563.41</v>
      </c>
      <c r="AJ149" s="20"/>
      <c r="AK149" s="18">
        <f t="shared" si="81"/>
        <v>0</v>
      </c>
      <c r="AL149" s="20">
        <v>5691.53</v>
      </c>
      <c r="AM149" s="20">
        <v>5448.68</v>
      </c>
      <c r="AN149" s="20">
        <v>6390.22</v>
      </c>
      <c r="AO149" s="21">
        <f t="shared" si="82"/>
        <v>5415.440677966102</v>
      </c>
      <c r="AP149" s="20">
        <v>5691.52</v>
      </c>
      <c r="AQ149" s="20">
        <v>5970.41</v>
      </c>
      <c r="AR149" s="20"/>
      <c r="AS149" s="18">
        <f t="shared" si="68"/>
        <v>0</v>
      </c>
      <c r="AT149" s="20">
        <v>5691.52</v>
      </c>
      <c r="AU149" s="20">
        <v>5606.45</v>
      </c>
      <c r="AV149" s="20"/>
      <c r="AW149" s="18">
        <f t="shared" si="83"/>
        <v>0</v>
      </c>
      <c r="AX149" s="20">
        <v>5691.52</v>
      </c>
      <c r="AY149" s="20">
        <v>6761.48</v>
      </c>
      <c r="AZ149" s="20">
        <v>12013.67</v>
      </c>
      <c r="BA149" s="18">
        <f t="shared" si="84"/>
        <v>10181.07627118644</v>
      </c>
      <c r="BB149" s="20">
        <f t="shared" si="69"/>
        <v>68026.66</v>
      </c>
      <c r="BC149" s="20">
        <f t="shared" si="70"/>
        <v>67808.28</v>
      </c>
      <c r="BD149" s="20">
        <f t="shared" si="71"/>
        <v>54349.25</v>
      </c>
      <c r="BE149" s="20">
        <f t="shared" si="72"/>
        <v>46058.68644067797</v>
      </c>
      <c r="BF149" s="20">
        <f t="shared" si="73"/>
        <v>1189.8499999999985</v>
      </c>
      <c r="BG149" s="20"/>
      <c r="BH149" s="20"/>
      <c r="BI149" s="20">
        <f t="shared" si="85"/>
        <v>1189.8499999999985</v>
      </c>
      <c r="BJ149" s="20">
        <f t="shared" si="74"/>
        <v>48177.18</v>
      </c>
      <c r="BK149" s="20">
        <f t="shared" si="75"/>
        <v>7361.92</v>
      </c>
      <c r="BL149" s="20"/>
      <c r="BM149" s="20"/>
      <c r="BN149" s="20"/>
      <c r="BO149" s="20"/>
      <c r="BP149" s="20">
        <f t="shared" si="76"/>
        <v>1189.8499999999985</v>
      </c>
      <c r="BQ149" s="17">
        <f t="shared" si="77"/>
        <v>-6172.07</v>
      </c>
      <c r="BR149" s="20">
        <f t="shared" si="66"/>
        <v>7361.92</v>
      </c>
    </row>
    <row r="150" spans="1:70" s="10" customFormat="1" ht="18.75">
      <c r="A150" s="15">
        <v>139</v>
      </c>
      <c r="B150" s="16" t="s">
        <v>174</v>
      </c>
      <c r="C150" s="17">
        <v>125993.61</v>
      </c>
      <c r="D150" s="18">
        <f t="shared" si="67"/>
        <v>74132.87</v>
      </c>
      <c r="E150" s="18">
        <v>51860.74</v>
      </c>
      <c r="F150" s="18">
        <v>5632.83</v>
      </c>
      <c r="G150" s="18">
        <v>3689.59</v>
      </c>
      <c r="H150" s="18"/>
      <c r="I150" s="18"/>
      <c r="J150" s="18">
        <v>5632.82</v>
      </c>
      <c r="K150" s="18">
        <v>5851.62</v>
      </c>
      <c r="L150" s="18"/>
      <c r="M150" s="17">
        <f t="shared" si="78"/>
        <v>0</v>
      </c>
      <c r="N150" s="19">
        <v>5632.83</v>
      </c>
      <c r="O150" s="18">
        <v>6042.94</v>
      </c>
      <c r="P150" s="18"/>
      <c r="Q150" s="18">
        <f t="shared" si="79"/>
        <v>0</v>
      </c>
      <c r="R150" s="18">
        <v>5632.83</v>
      </c>
      <c r="S150" s="18">
        <v>4363.13</v>
      </c>
      <c r="T150" s="18">
        <v>11226.57</v>
      </c>
      <c r="U150" s="18">
        <f t="shared" si="80"/>
        <v>9514.042372881357</v>
      </c>
      <c r="V150" s="20">
        <v>5632.82</v>
      </c>
      <c r="W150" s="20">
        <v>6054.42</v>
      </c>
      <c r="X150" s="20"/>
      <c r="Y150" s="20"/>
      <c r="Z150" s="20">
        <v>5632.83</v>
      </c>
      <c r="AA150" s="20">
        <v>6089.71</v>
      </c>
      <c r="AB150" s="20">
        <f>5660.66+2229.98</f>
        <v>7890.639999999999</v>
      </c>
      <c r="AC150" s="20">
        <f>AB150/1.18</f>
        <v>6686.983050847458</v>
      </c>
      <c r="AD150" s="20">
        <v>5632.82</v>
      </c>
      <c r="AE150" s="20">
        <v>5390.23</v>
      </c>
      <c r="AF150" s="20"/>
      <c r="AG150" s="20"/>
      <c r="AH150" s="20">
        <v>5632.83</v>
      </c>
      <c r="AI150" s="20">
        <v>5918.47</v>
      </c>
      <c r="AJ150" s="20"/>
      <c r="AK150" s="18">
        <f t="shared" si="81"/>
        <v>0</v>
      </c>
      <c r="AL150" s="20">
        <v>5632.83</v>
      </c>
      <c r="AM150" s="20">
        <v>5422.83</v>
      </c>
      <c r="AN150" s="20"/>
      <c r="AO150" s="21">
        <f t="shared" si="82"/>
        <v>0</v>
      </c>
      <c r="AP150" s="20">
        <v>5632.83</v>
      </c>
      <c r="AQ150" s="20">
        <v>5292.65</v>
      </c>
      <c r="AR150" s="20"/>
      <c r="AS150" s="18">
        <f t="shared" si="68"/>
        <v>0</v>
      </c>
      <c r="AT150" s="20">
        <v>5632.83</v>
      </c>
      <c r="AU150" s="20">
        <v>6139.99</v>
      </c>
      <c r="AV150" s="20">
        <v>22060</v>
      </c>
      <c r="AW150" s="18">
        <f>AV150</f>
        <v>22060</v>
      </c>
      <c r="AX150" s="20">
        <v>5632.83</v>
      </c>
      <c r="AY150" s="20">
        <v>6304.94</v>
      </c>
      <c r="AZ150" s="20"/>
      <c r="BA150" s="18">
        <f t="shared" si="84"/>
        <v>0</v>
      </c>
      <c r="BB150" s="20">
        <f t="shared" si="69"/>
        <v>67593.93000000001</v>
      </c>
      <c r="BC150" s="20">
        <f t="shared" si="70"/>
        <v>66560.52</v>
      </c>
      <c r="BD150" s="20">
        <f t="shared" si="71"/>
        <v>41177.21</v>
      </c>
      <c r="BE150" s="20">
        <f t="shared" si="72"/>
        <v>38261.02542372882</v>
      </c>
      <c r="BF150" s="20">
        <f t="shared" si="73"/>
        <v>151376.92</v>
      </c>
      <c r="BG150" s="20"/>
      <c r="BH150" s="20"/>
      <c r="BI150" s="20">
        <f t="shared" si="85"/>
        <v>151376.92</v>
      </c>
      <c r="BJ150" s="20">
        <f t="shared" si="74"/>
        <v>140693.39</v>
      </c>
      <c r="BK150" s="20">
        <f t="shared" si="75"/>
        <v>51860.74</v>
      </c>
      <c r="BL150" s="20"/>
      <c r="BM150" s="20"/>
      <c r="BN150" s="20"/>
      <c r="BO150" s="20"/>
      <c r="BP150" s="20">
        <f t="shared" si="76"/>
        <v>151376.92</v>
      </c>
      <c r="BQ150" s="17">
        <f t="shared" si="77"/>
        <v>99516.18000000002</v>
      </c>
      <c r="BR150" s="20">
        <f t="shared" si="66"/>
        <v>51860.74</v>
      </c>
    </row>
    <row r="151" spans="1:70" s="10" customFormat="1" ht="18.75">
      <c r="A151" s="15">
        <v>140</v>
      </c>
      <c r="B151" s="16" t="s">
        <v>175</v>
      </c>
      <c r="C151" s="17">
        <v>58077.49</v>
      </c>
      <c r="D151" s="18">
        <f t="shared" si="67"/>
        <v>16688.009999999995</v>
      </c>
      <c r="E151" s="18">
        <v>41389.48</v>
      </c>
      <c r="F151" s="18">
        <v>5418.34</v>
      </c>
      <c r="G151" s="18">
        <v>4407.4</v>
      </c>
      <c r="H151" s="18"/>
      <c r="I151" s="18"/>
      <c r="J151" s="18">
        <v>5418.34</v>
      </c>
      <c r="K151" s="18">
        <v>5059.17</v>
      </c>
      <c r="L151" s="18"/>
      <c r="M151" s="17">
        <f t="shared" si="78"/>
        <v>0</v>
      </c>
      <c r="N151" s="18">
        <v>5461.77</v>
      </c>
      <c r="O151" s="18">
        <v>6157.52</v>
      </c>
      <c r="P151" s="18"/>
      <c r="Q151" s="18">
        <f t="shared" si="79"/>
        <v>0</v>
      </c>
      <c r="R151" s="18">
        <v>5461.78</v>
      </c>
      <c r="S151" s="18">
        <v>4670.28</v>
      </c>
      <c r="T151" s="18"/>
      <c r="U151" s="18">
        <f t="shared" si="80"/>
        <v>0</v>
      </c>
      <c r="V151" s="20">
        <v>5461.77</v>
      </c>
      <c r="W151" s="20">
        <v>4951.57</v>
      </c>
      <c r="X151" s="20"/>
      <c r="Y151" s="20"/>
      <c r="Z151" s="20">
        <v>5461.77</v>
      </c>
      <c r="AA151" s="20">
        <v>5475.14</v>
      </c>
      <c r="AB151" s="20"/>
      <c r="AC151" s="18"/>
      <c r="AD151" s="20">
        <v>5461.14</v>
      </c>
      <c r="AE151" s="20">
        <v>5454.86</v>
      </c>
      <c r="AF151" s="20"/>
      <c r="AG151" s="20"/>
      <c r="AH151" s="20">
        <v>5461.77</v>
      </c>
      <c r="AI151" s="20">
        <v>6564</v>
      </c>
      <c r="AJ151" s="20"/>
      <c r="AK151" s="18">
        <f t="shared" si="81"/>
        <v>0</v>
      </c>
      <c r="AL151" s="20">
        <v>5461.76</v>
      </c>
      <c r="AM151" s="20">
        <v>5366.15</v>
      </c>
      <c r="AN151" s="20"/>
      <c r="AO151" s="21">
        <f t="shared" si="82"/>
        <v>0</v>
      </c>
      <c r="AP151" s="20">
        <v>5461.76</v>
      </c>
      <c r="AQ151" s="20">
        <v>6006.18</v>
      </c>
      <c r="AR151" s="20"/>
      <c r="AS151" s="18">
        <f t="shared" si="68"/>
        <v>0</v>
      </c>
      <c r="AT151" s="20">
        <v>5461.77</v>
      </c>
      <c r="AU151" s="20">
        <v>4929.77</v>
      </c>
      <c r="AV151" s="20"/>
      <c r="AW151" s="18">
        <f t="shared" si="83"/>
        <v>0</v>
      </c>
      <c r="AX151" s="20">
        <v>5461.77</v>
      </c>
      <c r="AY151" s="20">
        <v>5868.42</v>
      </c>
      <c r="AZ151" s="20"/>
      <c r="BA151" s="18">
        <f t="shared" si="84"/>
        <v>0</v>
      </c>
      <c r="BB151" s="20">
        <f t="shared" si="69"/>
        <v>65453.740000000005</v>
      </c>
      <c r="BC151" s="20">
        <f t="shared" si="70"/>
        <v>64910.46</v>
      </c>
      <c r="BD151" s="20">
        <f t="shared" si="71"/>
        <v>0</v>
      </c>
      <c r="BE151" s="20">
        <f t="shared" si="72"/>
        <v>0</v>
      </c>
      <c r="BF151" s="20">
        <f t="shared" si="73"/>
        <v>122987.95</v>
      </c>
      <c r="BG151" s="20">
        <v>6930.24</v>
      </c>
      <c r="BH151" s="20"/>
      <c r="BI151" s="20">
        <f t="shared" si="85"/>
        <v>129918.19</v>
      </c>
      <c r="BJ151" s="20">
        <f t="shared" si="74"/>
        <v>81598.47</v>
      </c>
      <c r="BK151" s="20">
        <f t="shared" si="75"/>
        <v>41389.48</v>
      </c>
      <c r="BL151" s="20"/>
      <c r="BM151" s="20"/>
      <c r="BN151" s="20"/>
      <c r="BO151" s="20"/>
      <c r="BP151" s="20">
        <f t="shared" si="76"/>
        <v>122987.95</v>
      </c>
      <c r="BQ151" s="17">
        <f t="shared" si="77"/>
        <v>81598.47</v>
      </c>
      <c r="BR151" s="20">
        <f t="shared" si="66"/>
        <v>41389.48</v>
      </c>
    </row>
    <row r="152" spans="1:70" s="10" customFormat="1" ht="18.75">
      <c r="A152" s="15">
        <v>141</v>
      </c>
      <c r="B152" s="16" t="s">
        <v>176</v>
      </c>
      <c r="C152" s="17">
        <v>329803.38</v>
      </c>
      <c r="D152" s="18">
        <f t="shared" si="67"/>
        <v>178835.62</v>
      </c>
      <c r="E152" s="18">
        <v>150967.76</v>
      </c>
      <c r="F152" s="18">
        <v>18453.1</v>
      </c>
      <c r="G152" s="18">
        <v>13128.53</v>
      </c>
      <c r="H152" s="18"/>
      <c r="I152" s="18"/>
      <c r="J152" s="18">
        <v>18511.7</v>
      </c>
      <c r="K152" s="18">
        <v>15971.3</v>
      </c>
      <c r="L152" s="18"/>
      <c r="M152" s="17">
        <f t="shared" si="78"/>
        <v>0</v>
      </c>
      <c r="N152" s="19">
        <v>18570.18</v>
      </c>
      <c r="O152" s="18">
        <v>20727.77</v>
      </c>
      <c r="P152" s="18"/>
      <c r="Q152" s="18">
        <f t="shared" si="79"/>
        <v>0</v>
      </c>
      <c r="R152" s="18">
        <v>18570.19</v>
      </c>
      <c r="S152" s="18">
        <v>16151.57</v>
      </c>
      <c r="T152" s="18"/>
      <c r="U152" s="18">
        <f t="shared" si="80"/>
        <v>0</v>
      </c>
      <c r="V152" s="20">
        <v>18864.08</v>
      </c>
      <c r="W152" s="20">
        <v>19244.13</v>
      </c>
      <c r="X152" s="20"/>
      <c r="Y152" s="20"/>
      <c r="Z152" s="20">
        <v>18957.71</v>
      </c>
      <c r="AA152" s="20">
        <v>19557.96</v>
      </c>
      <c r="AB152" s="20"/>
      <c r="AC152" s="18"/>
      <c r="AD152" s="20">
        <v>18990.76</v>
      </c>
      <c r="AE152" s="20">
        <v>18767.58</v>
      </c>
      <c r="AF152" s="20"/>
      <c r="AG152" s="20"/>
      <c r="AH152" s="20">
        <v>18990.75</v>
      </c>
      <c r="AI152" s="20">
        <v>17893.01</v>
      </c>
      <c r="AJ152" s="20"/>
      <c r="AK152" s="18">
        <f t="shared" si="81"/>
        <v>0</v>
      </c>
      <c r="AL152" s="20">
        <v>18990.76</v>
      </c>
      <c r="AM152" s="20">
        <v>19754.72</v>
      </c>
      <c r="AN152" s="20"/>
      <c r="AO152" s="21">
        <f t="shared" si="82"/>
        <v>0</v>
      </c>
      <c r="AP152" s="20">
        <v>2032.56</v>
      </c>
      <c r="AQ152" s="20">
        <v>16197.82</v>
      </c>
      <c r="AR152" s="20"/>
      <c r="AS152" s="18">
        <f t="shared" si="68"/>
        <v>0</v>
      </c>
      <c r="AT152" s="20">
        <v>17409.8</v>
      </c>
      <c r="AU152" s="20">
        <v>23797.45</v>
      </c>
      <c r="AV152" s="20"/>
      <c r="AW152" s="18">
        <f t="shared" si="83"/>
        <v>0</v>
      </c>
      <c r="AX152" s="20">
        <v>17406.37</v>
      </c>
      <c r="AY152" s="20">
        <v>16199.68</v>
      </c>
      <c r="AZ152" s="20">
        <v>390733.92</v>
      </c>
      <c r="BA152" s="18">
        <f t="shared" si="84"/>
        <v>331130.4406779661</v>
      </c>
      <c r="BB152" s="20">
        <f t="shared" si="69"/>
        <v>205747.96</v>
      </c>
      <c r="BC152" s="20">
        <f t="shared" si="70"/>
        <v>217391.52</v>
      </c>
      <c r="BD152" s="20">
        <f t="shared" si="71"/>
        <v>390733.92</v>
      </c>
      <c r="BE152" s="20">
        <f t="shared" si="72"/>
        <v>331130.4406779661</v>
      </c>
      <c r="BF152" s="20">
        <f t="shared" si="73"/>
        <v>156460.98000000004</v>
      </c>
      <c r="BG152" s="20">
        <v>18802.2</v>
      </c>
      <c r="BH152" s="20"/>
      <c r="BI152" s="20">
        <f t="shared" si="85"/>
        <v>175263.18000000005</v>
      </c>
      <c r="BJ152" s="20">
        <f t="shared" si="74"/>
        <v>396227.14</v>
      </c>
      <c r="BK152" s="20">
        <f t="shared" si="75"/>
        <v>150967.76</v>
      </c>
      <c r="BL152" s="20">
        <v>575700</v>
      </c>
      <c r="BM152" s="20">
        <v>55071.72</v>
      </c>
      <c r="BN152" s="20">
        <f>229849.64+41294.37+188877.35+74200.01</f>
        <v>534221.37</v>
      </c>
      <c r="BO152" s="20"/>
      <c r="BP152" s="20">
        <f>C152+BC152-BD152</f>
        <v>156460.98000000004</v>
      </c>
      <c r="BQ152" s="17">
        <f>D152+BC152-BD152</f>
        <v>5493.22000000003</v>
      </c>
      <c r="BR152" s="20">
        <f t="shared" si="66"/>
        <v>95896.04000000001</v>
      </c>
    </row>
    <row r="153" spans="1:70" s="10" customFormat="1" ht="18.75">
      <c r="A153" s="15">
        <v>142</v>
      </c>
      <c r="B153" s="16" t="s">
        <v>177</v>
      </c>
      <c r="C153" s="17">
        <v>255048.3</v>
      </c>
      <c r="D153" s="18">
        <f t="shared" si="67"/>
        <v>177561.07</v>
      </c>
      <c r="E153" s="18">
        <v>77487.23</v>
      </c>
      <c r="F153" s="18">
        <v>6466.5</v>
      </c>
      <c r="G153" s="18">
        <v>5157.39</v>
      </c>
      <c r="H153" s="18"/>
      <c r="I153" s="18"/>
      <c r="J153" s="18">
        <v>6466.49</v>
      </c>
      <c r="K153" s="18">
        <v>6839.27</v>
      </c>
      <c r="L153" s="18"/>
      <c r="M153" s="17">
        <f t="shared" si="78"/>
        <v>0</v>
      </c>
      <c r="N153" s="18">
        <v>6526.19</v>
      </c>
      <c r="O153" s="18">
        <v>6701.54</v>
      </c>
      <c r="P153" s="18"/>
      <c r="Q153" s="18">
        <f t="shared" si="79"/>
        <v>0</v>
      </c>
      <c r="R153" s="18">
        <v>6526.18</v>
      </c>
      <c r="S153" s="18">
        <v>5687.52</v>
      </c>
      <c r="T153" s="11"/>
      <c r="U153" s="18">
        <f t="shared" si="80"/>
        <v>0</v>
      </c>
      <c r="V153" s="20">
        <v>6526.19</v>
      </c>
      <c r="W153" s="20">
        <v>5515.96</v>
      </c>
      <c r="X153" s="20"/>
      <c r="Y153" s="20"/>
      <c r="Z153" s="20">
        <v>6559.42</v>
      </c>
      <c r="AA153" s="20">
        <v>7688.14</v>
      </c>
      <c r="AB153" s="20"/>
      <c r="AC153" s="18"/>
      <c r="AD153" s="20">
        <v>6611.74</v>
      </c>
      <c r="AE153" s="20">
        <v>5932.74</v>
      </c>
      <c r="AF153" s="20"/>
      <c r="AG153" s="20"/>
      <c r="AH153" s="20">
        <v>6611.72</v>
      </c>
      <c r="AI153" s="20">
        <v>6948.2</v>
      </c>
      <c r="AJ153" s="20"/>
      <c r="AK153" s="18">
        <f t="shared" si="81"/>
        <v>0</v>
      </c>
      <c r="AL153" s="20">
        <v>6611.73</v>
      </c>
      <c r="AM153" s="20">
        <v>6526.89</v>
      </c>
      <c r="AN153" s="20"/>
      <c r="AO153" s="21">
        <f t="shared" si="82"/>
        <v>0</v>
      </c>
      <c r="AP153" s="20">
        <v>6611.72</v>
      </c>
      <c r="AQ153" s="20">
        <v>6859.44</v>
      </c>
      <c r="AR153" s="20"/>
      <c r="AS153" s="18">
        <f t="shared" si="68"/>
        <v>0</v>
      </c>
      <c r="AT153" s="20">
        <v>6611.74</v>
      </c>
      <c r="AU153" s="20">
        <v>5975.26</v>
      </c>
      <c r="AV153" s="20"/>
      <c r="AW153" s="18">
        <f t="shared" si="83"/>
        <v>0</v>
      </c>
      <c r="AX153" s="20">
        <v>6611.73</v>
      </c>
      <c r="AY153" s="20">
        <v>7727.69</v>
      </c>
      <c r="AZ153" s="20"/>
      <c r="BA153" s="18">
        <f t="shared" si="84"/>
        <v>0</v>
      </c>
      <c r="BB153" s="20">
        <f t="shared" si="69"/>
        <v>78741.35</v>
      </c>
      <c r="BC153" s="20">
        <f t="shared" si="70"/>
        <v>77560.04</v>
      </c>
      <c r="BD153" s="20">
        <f t="shared" si="71"/>
        <v>0</v>
      </c>
      <c r="BE153" s="20">
        <f t="shared" si="72"/>
        <v>0</v>
      </c>
      <c r="BF153" s="20">
        <f t="shared" si="73"/>
        <v>332608.33999999997</v>
      </c>
      <c r="BG153" s="20"/>
      <c r="BH153" s="20"/>
      <c r="BI153" s="20">
        <f t="shared" si="85"/>
        <v>332608.33999999997</v>
      </c>
      <c r="BJ153" s="20">
        <f t="shared" si="74"/>
        <v>255121.11</v>
      </c>
      <c r="BK153" s="20">
        <f t="shared" si="75"/>
        <v>77487.23</v>
      </c>
      <c r="BL153" s="20"/>
      <c r="BM153" s="20"/>
      <c r="BN153" s="20"/>
      <c r="BO153" s="20"/>
      <c r="BP153" s="20">
        <f aca="true" t="shared" si="86" ref="BP153:BP171">C153+BC153-BD153-BL153-BM153</f>
        <v>332608.33999999997</v>
      </c>
      <c r="BQ153" s="17">
        <f aca="true" t="shared" si="87" ref="BQ153:BQ171">D153+BC153-BD153-BL153</f>
        <v>255121.11</v>
      </c>
      <c r="BR153" s="20">
        <f t="shared" si="66"/>
        <v>77487.23</v>
      </c>
    </row>
    <row r="154" spans="1:70" s="10" customFormat="1" ht="18.75">
      <c r="A154" s="15">
        <v>143</v>
      </c>
      <c r="B154" s="16" t="s">
        <v>178</v>
      </c>
      <c r="C154" s="17">
        <v>313684.76</v>
      </c>
      <c r="D154" s="18">
        <f t="shared" si="67"/>
        <v>225491.3</v>
      </c>
      <c r="E154" s="18">
        <v>88193.46</v>
      </c>
      <c r="F154" s="18">
        <v>6314.21</v>
      </c>
      <c r="G154" s="18">
        <v>4421.94</v>
      </c>
      <c r="H154" s="18"/>
      <c r="I154" s="18"/>
      <c r="J154" s="18">
        <v>6314.23</v>
      </c>
      <c r="K154" s="18">
        <v>5637.8</v>
      </c>
      <c r="L154" s="18"/>
      <c r="M154" s="17">
        <f t="shared" si="78"/>
        <v>0</v>
      </c>
      <c r="N154" s="18">
        <v>6314.21</v>
      </c>
      <c r="O154" s="18">
        <v>7045.47</v>
      </c>
      <c r="P154" s="18"/>
      <c r="Q154" s="18">
        <f t="shared" si="79"/>
        <v>0</v>
      </c>
      <c r="R154" s="18">
        <v>6314.22</v>
      </c>
      <c r="S154" s="18">
        <v>5732.98</v>
      </c>
      <c r="T154" s="11"/>
      <c r="U154" s="18">
        <f t="shared" si="80"/>
        <v>0</v>
      </c>
      <c r="V154" s="20">
        <v>6314.22</v>
      </c>
      <c r="W154" s="20">
        <v>5975.86</v>
      </c>
      <c r="X154" s="20"/>
      <c r="Y154" s="20"/>
      <c r="Z154" s="20">
        <v>6256.63</v>
      </c>
      <c r="AA154" s="20">
        <v>6444.01</v>
      </c>
      <c r="AB154" s="20"/>
      <c r="AC154" s="18"/>
      <c r="AD154" s="20">
        <v>6275.13</v>
      </c>
      <c r="AE154" s="20">
        <v>6327</v>
      </c>
      <c r="AF154" s="25"/>
      <c r="AG154" s="20"/>
      <c r="AH154" s="20">
        <v>6373.21</v>
      </c>
      <c r="AI154" s="20">
        <v>6525.24</v>
      </c>
      <c r="AJ154" s="20"/>
      <c r="AK154" s="18">
        <f t="shared" si="81"/>
        <v>0</v>
      </c>
      <c r="AL154" s="20">
        <v>6373.21</v>
      </c>
      <c r="AM154" s="20">
        <v>7154.26</v>
      </c>
      <c r="AN154" s="20"/>
      <c r="AO154" s="21">
        <f t="shared" si="82"/>
        <v>0</v>
      </c>
      <c r="AP154" s="20">
        <v>6373.21</v>
      </c>
      <c r="AQ154" s="20">
        <v>6785.48</v>
      </c>
      <c r="AR154" s="20"/>
      <c r="AS154" s="18">
        <f t="shared" si="68"/>
        <v>0</v>
      </c>
      <c r="AT154" s="20">
        <v>6373.22</v>
      </c>
      <c r="AU154" s="20">
        <v>6089.42</v>
      </c>
      <c r="AV154" s="20">
        <v>11870</v>
      </c>
      <c r="AW154" s="18">
        <f>AV154</f>
        <v>11870</v>
      </c>
      <c r="AX154" s="20">
        <v>6373.19</v>
      </c>
      <c r="AY154" s="20">
        <v>6346.77</v>
      </c>
      <c r="AZ154" s="20">
        <v>19885.14</v>
      </c>
      <c r="BA154" s="18">
        <f t="shared" si="84"/>
        <v>16851.813559322036</v>
      </c>
      <c r="BB154" s="20">
        <f t="shared" si="69"/>
        <v>75968.89</v>
      </c>
      <c r="BC154" s="20">
        <f t="shared" si="70"/>
        <v>74486.23000000001</v>
      </c>
      <c r="BD154" s="20">
        <f t="shared" si="71"/>
        <v>31755.14</v>
      </c>
      <c r="BE154" s="20">
        <f t="shared" si="72"/>
        <v>28721.813559322036</v>
      </c>
      <c r="BF154" s="20">
        <f t="shared" si="73"/>
        <v>356415.85</v>
      </c>
      <c r="BG154" s="20"/>
      <c r="BH154" s="20"/>
      <c r="BI154" s="20">
        <f t="shared" si="85"/>
        <v>356415.85</v>
      </c>
      <c r="BJ154" s="20">
        <f t="shared" si="74"/>
        <v>299977.53</v>
      </c>
      <c r="BK154" s="20">
        <f t="shared" si="75"/>
        <v>88193.46</v>
      </c>
      <c r="BL154" s="20"/>
      <c r="BM154" s="20"/>
      <c r="BN154" s="20"/>
      <c r="BO154" s="20"/>
      <c r="BP154" s="20">
        <f t="shared" si="86"/>
        <v>356415.85</v>
      </c>
      <c r="BQ154" s="17">
        <f t="shared" si="87"/>
        <v>268222.39</v>
      </c>
      <c r="BR154" s="20">
        <f t="shared" si="66"/>
        <v>88193.46</v>
      </c>
    </row>
    <row r="155" spans="1:70" s="10" customFormat="1" ht="18.75">
      <c r="A155" s="15">
        <v>144</v>
      </c>
      <c r="B155" s="16" t="s">
        <v>179</v>
      </c>
      <c r="C155" s="17">
        <v>-603409.35</v>
      </c>
      <c r="D155" s="18">
        <f t="shared" si="67"/>
        <v>-603409.35</v>
      </c>
      <c r="E155" s="18"/>
      <c r="F155" s="18">
        <v>6413.84</v>
      </c>
      <c r="G155" s="18">
        <v>4930.99</v>
      </c>
      <c r="H155" s="18"/>
      <c r="I155" s="18"/>
      <c r="J155" s="18">
        <v>6413.84</v>
      </c>
      <c r="K155" s="18">
        <v>6292.12</v>
      </c>
      <c r="L155" s="18"/>
      <c r="M155" s="17">
        <f t="shared" si="78"/>
        <v>0</v>
      </c>
      <c r="N155" s="19">
        <v>6413.83</v>
      </c>
      <c r="O155" s="18">
        <v>7092.17</v>
      </c>
      <c r="P155" s="18"/>
      <c r="Q155" s="18">
        <f t="shared" si="79"/>
        <v>0</v>
      </c>
      <c r="R155" s="18">
        <v>6473.42</v>
      </c>
      <c r="S155" s="18">
        <v>5710.7</v>
      </c>
      <c r="T155" s="11"/>
      <c r="U155" s="18">
        <f t="shared" si="80"/>
        <v>0</v>
      </c>
      <c r="V155" s="20">
        <v>6285.1</v>
      </c>
      <c r="W155" s="20">
        <v>5858.9</v>
      </c>
      <c r="X155" s="20"/>
      <c r="Y155" s="20"/>
      <c r="Z155" s="20">
        <v>6449.37</v>
      </c>
      <c r="AA155" s="20">
        <v>5951.88</v>
      </c>
      <c r="AB155" s="20"/>
      <c r="AC155" s="21"/>
      <c r="AD155" s="20">
        <v>6449.36</v>
      </c>
      <c r="AE155" s="20">
        <v>6020.08</v>
      </c>
      <c r="AF155" s="25"/>
      <c r="AG155" s="20"/>
      <c r="AH155" s="20">
        <v>6473.43</v>
      </c>
      <c r="AI155" s="20">
        <v>6793.62</v>
      </c>
      <c r="AJ155" s="20"/>
      <c r="AK155" s="18">
        <f t="shared" si="81"/>
        <v>0</v>
      </c>
      <c r="AL155" s="20">
        <v>6473.44</v>
      </c>
      <c r="AM155" s="20">
        <v>5983.75</v>
      </c>
      <c r="AN155" s="20"/>
      <c r="AO155" s="21">
        <f t="shared" si="82"/>
        <v>0</v>
      </c>
      <c r="AP155" s="20">
        <v>6473.44</v>
      </c>
      <c r="AQ155" s="20">
        <v>6367.95</v>
      </c>
      <c r="AR155" s="20"/>
      <c r="AS155" s="18">
        <f t="shared" si="68"/>
        <v>0</v>
      </c>
      <c r="AT155" s="20">
        <v>6473.43</v>
      </c>
      <c r="AU155" s="20">
        <v>6229.79</v>
      </c>
      <c r="AV155" s="20"/>
      <c r="AW155" s="18">
        <f t="shared" si="83"/>
        <v>0</v>
      </c>
      <c r="AX155" s="20">
        <v>6473.44</v>
      </c>
      <c r="AY155" s="20">
        <v>7218.91</v>
      </c>
      <c r="AZ155" s="20"/>
      <c r="BA155" s="18">
        <f t="shared" si="84"/>
        <v>0</v>
      </c>
      <c r="BB155" s="20">
        <f t="shared" si="69"/>
        <v>77265.93999999999</v>
      </c>
      <c r="BC155" s="20">
        <f t="shared" si="70"/>
        <v>74450.86</v>
      </c>
      <c r="BD155" s="20">
        <f t="shared" si="71"/>
        <v>0</v>
      </c>
      <c r="BE155" s="20">
        <f t="shared" si="72"/>
        <v>0</v>
      </c>
      <c r="BF155" s="20">
        <f t="shared" si="73"/>
        <v>-528958.49</v>
      </c>
      <c r="BG155" s="20"/>
      <c r="BH155" s="20"/>
      <c r="BI155" s="20">
        <f t="shared" si="85"/>
        <v>-528958.49</v>
      </c>
      <c r="BJ155" s="20">
        <f t="shared" si="74"/>
        <v>-528958.49</v>
      </c>
      <c r="BK155" s="20">
        <f t="shared" si="75"/>
        <v>0</v>
      </c>
      <c r="BL155" s="20"/>
      <c r="BM155" s="20"/>
      <c r="BN155" s="20"/>
      <c r="BO155" s="20"/>
      <c r="BP155" s="20">
        <f t="shared" si="86"/>
        <v>-528958.49</v>
      </c>
      <c r="BQ155" s="17">
        <f t="shared" si="87"/>
        <v>-528958.49</v>
      </c>
      <c r="BR155" s="20">
        <f t="shared" si="66"/>
        <v>0</v>
      </c>
    </row>
    <row r="156" spans="1:70" s="10" customFormat="1" ht="18.75">
      <c r="A156" s="15">
        <v>145</v>
      </c>
      <c r="B156" s="16" t="s">
        <v>180</v>
      </c>
      <c r="C156" s="17">
        <v>124782.18</v>
      </c>
      <c r="D156" s="18">
        <f t="shared" si="67"/>
        <v>124782.18</v>
      </c>
      <c r="E156" s="18"/>
      <c r="F156" s="18">
        <v>26949.42</v>
      </c>
      <c r="G156" s="18">
        <v>25326.75</v>
      </c>
      <c r="H156" s="18"/>
      <c r="I156" s="18"/>
      <c r="J156" s="18">
        <v>26981.51</v>
      </c>
      <c r="K156" s="18">
        <v>22509.1</v>
      </c>
      <c r="L156" s="18"/>
      <c r="M156" s="17">
        <f t="shared" si="78"/>
        <v>0</v>
      </c>
      <c r="N156" s="19">
        <v>27208.38</v>
      </c>
      <c r="O156" s="18">
        <v>32399.88</v>
      </c>
      <c r="P156" s="18"/>
      <c r="Q156" s="18">
        <f t="shared" si="79"/>
        <v>0</v>
      </c>
      <c r="R156" s="18">
        <v>27054.97</v>
      </c>
      <c r="S156" s="18">
        <v>26448.79</v>
      </c>
      <c r="T156" s="11"/>
      <c r="U156" s="18">
        <f t="shared" si="80"/>
        <v>0</v>
      </c>
      <c r="V156" s="20">
        <v>27674.36</v>
      </c>
      <c r="W156" s="20">
        <v>24968.35</v>
      </c>
      <c r="X156" s="20"/>
      <c r="Y156" s="20"/>
      <c r="Z156" s="20">
        <v>28106.58</v>
      </c>
      <c r="AA156" s="20">
        <v>26075.65</v>
      </c>
      <c r="AB156" s="20">
        <v>160768.72</v>
      </c>
      <c r="AC156" s="21">
        <f>AB156/1.18</f>
        <v>136244.6779661017</v>
      </c>
      <c r="AD156" s="20">
        <v>27139.67</v>
      </c>
      <c r="AE156" s="20">
        <v>29436.35</v>
      </c>
      <c r="AF156" s="20">
        <v>330687.66</v>
      </c>
      <c r="AG156" s="20">
        <f>AF156/1.18</f>
        <v>280243.77966101695</v>
      </c>
      <c r="AH156" s="20">
        <v>27171.62</v>
      </c>
      <c r="AI156" s="20">
        <v>31685.83</v>
      </c>
      <c r="AJ156" s="20"/>
      <c r="AK156" s="18">
        <f t="shared" si="81"/>
        <v>0</v>
      </c>
      <c r="AL156" s="20">
        <v>27108.64</v>
      </c>
      <c r="AM156" s="20">
        <v>25445.84</v>
      </c>
      <c r="AN156" s="20"/>
      <c r="AO156" s="21">
        <f t="shared" si="82"/>
        <v>0</v>
      </c>
      <c r="AP156" s="20">
        <v>27183.89</v>
      </c>
      <c r="AQ156" s="20">
        <v>26520.67</v>
      </c>
      <c r="AR156" s="20">
        <f>6390.22+5794+12743.83+152600</f>
        <v>177528.05</v>
      </c>
      <c r="AS156" s="18">
        <f t="shared" si="68"/>
        <v>150447.5</v>
      </c>
      <c r="AT156" s="20">
        <v>27183.88</v>
      </c>
      <c r="AU156" s="20">
        <v>26925.13</v>
      </c>
      <c r="AV156" s="20"/>
      <c r="AW156" s="18">
        <f t="shared" si="83"/>
        <v>0</v>
      </c>
      <c r="AX156" s="20">
        <v>27183.86</v>
      </c>
      <c r="AY156" s="20">
        <v>29345.17</v>
      </c>
      <c r="AZ156" s="20"/>
      <c r="BA156" s="18">
        <f t="shared" si="84"/>
        <v>0</v>
      </c>
      <c r="BB156" s="20">
        <f t="shared" si="69"/>
        <v>326946.77999999997</v>
      </c>
      <c r="BC156" s="20">
        <f t="shared" si="70"/>
        <v>327087.51</v>
      </c>
      <c r="BD156" s="20">
        <f t="shared" si="71"/>
        <v>668984.4299999999</v>
      </c>
      <c r="BE156" s="20">
        <f t="shared" si="72"/>
        <v>566935.9576271187</v>
      </c>
      <c r="BF156" s="20">
        <f t="shared" si="73"/>
        <v>-217114.73999999993</v>
      </c>
      <c r="BG156" s="20">
        <v>28273.56</v>
      </c>
      <c r="BH156" s="20"/>
      <c r="BI156" s="20">
        <f t="shared" si="85"/>
        <v>-188841.17999999993</v>
      </c>
      <c r="BJ156" s="20">
        <f t="shared" si="74"/>
        <v>451869.69</v>
      </c>
      <c r="BK156" s="20">
        <f t="shared" si="75"/>
        <v>0</v>
      </c>
      <c r="BL156" s="20"/>
      <c r="BM156" s="20"/>
      <c r="BN156" s="20"/>
      <c r="BO156" s="20"/>
      <c r="BP156" s="20">
        <f t="shared" si="86"/>
        <v>-217114.73999999993</v>
      </c>
      <c r="BQ156" s="17">
        <f t="shared" si="87"/>
        <v>-217114.73999999993</v>
      </c>
      <c r="BR156" s="20">
        <f t="shared" si="66"/>
        <v>0</v>
      </c>
    </row>
    <row r="157" spans="1:70" s="10" customFormat="1" ht="18.75">
      <c r="A157" s="15">
        <v>146</v>
      </c>
      <c r="B157" s="16" t="s">
        <v>181</v>
      </c>
      <c r="C157" s="17">
        <v>490925.05</v>
      </c>
      <c r="D157" s="18">
        <f t="shared" si="67"/>
        <v>403107.95999999996</v>
      </c>
      <c r="E157" s="18">
        <v>87817.09</v>
      </c>
      <c r="F157" s="18">
        <v>12367.8</v>
      </c>
      <c r="G157" s="18">
        <v>11631.37</v>
      </c>
      <c r="H157" s="18"/>
      <c r="I157" s="18"/>
      <c r="J157" s="18">
        <v>10999.36</v>
      </c>
      <c r="K157" s="18">
        <v>11181.76</v>
      </c>
      <c r="L157" s="18"/>
      <c r="M157" s="17">
        <f t="shared" si="78"/>
        <v>0</v>
      </c>
      <c r="N157" s="18">
        <v>10999.33</v>
      </c>
      <c r="O157" s="18">
        <v>11999.87</v>
      </c>
      <c r="P157" s="18"/>
      <c r="Q157" s="18">
        <f t="shared" si="79"/>
        <v>0</v>
      </c>
      <c r="R157" s="18">
        <v>10999.31</v>
      </c>
      <c r="S157" s="18">
        <v>11145.63</v>
      </c>
      <c r="T157" s="18">
        <f>5660.66+5180.86</f>
        <v>10841.52</v>
      </c>
      <c r="U157" s="18">
        <f t="shared" si="80"/>
        <v>9187.728813559323</v>
      </c>
      <c r="V157" s="20">
        <v>12925.79</v>
      </c>
      <c r="W157" s="20">
        <v>11822.48</v>
      </c>
      <c r="X157" s="20"/>
      <c r="Y157" s="20"/>
      <c r="Z157" s="20">
        <v>11055.18</v>
      </c>
      <c r="AA157" s="20">
        <v>12610.31</v>
      </c>
      <c r="AB157" s="20"/>
      <c r="AC157" s="21"/>
      <c r="AD157" s="20">
        <v>11039.75</v>
      </c>
      <c r="AE157" s="20">
        <v>12397.97</v>
      </c>
      <c r="AF157" s="25"/>
      <c r="AG157" s="20"/>
      <c r="AH157" s="20">
        <v>11102.57</v>
      </c>
      <c r="AI157" s="20">
        <v>11001.83</v>
      </c>
      <c r="AJ157" s="20"/>
      <c r="AK157" s="18">
        <f t="shared" si="81"/>
        <v>0</v>
      </c>
      <c r="AL157" s="20">
        <v>11102.55</v>
      </c>
      <c r="AM157" s="20">
        <v>12562.43</v>
      </c>
      <c r="AN157" s="20"/>
      <c r="AO157" s="21">
        <f t="shared" si="82"/>
        <v>0</v>
      </c>
      <c r="AP157" s="20">
        <v>11102.58</v>
      </c>
      <c r="AQ157" s="20">
        <v>10980.57</v>
      </c>
      <c r="AR157" s="20">
        <f>12638.73+4777.47</f>
        <v>17416.2</v>
      </c>
      <c r="AS157" s="18">
        <f t="shared" si="68"/>
        <v>14759.49152542373</v>
      </c>
      <c r="AT157" s="20">
        <v>11102.55</v>
      </c>
      <c r="AU157" s="20">
        <v>11210.16</v>
      </c>
      <c r="AV157" s="20"/>
      <c r="AW157" s="18">
        <f t="shared" si="83"/>
        <v>0</v>
      </c>
      <c r="AX157" s="20">
        <v>11102.57</v>
      </c>
      <c r="AY157" s="20">
        <v>13306.23</v>
      </c>
      <c r="AZ157" s="20"/>
      <c r="BA157" s="18">
        <f t="shared" si="84"/>
        <v>0</v>
      </c>
      <c r="BB157" s="20">
        <f t="shared" si="69"/>
        <v>135899.34</v>
      </c>
      <c r="BC157" s="20">
        <f t="shared" si="70"/>
        <v>141850.61</v>
      </c>
      <c r="BD157" s="20">
        <f t="shared" si="71"/>
        <v>28257.72</v>
      </c>
      <c r="BE157" s="20">
        <f t="shared" si="72"/>
        <v>23947.220338983054</v>
      </c>
      <c r="BF157" s="20">
        <f t="shared" si="73"/>
        <v>604517.94</v>
      </c>
      <c r="BG157" s="20">
        <v>9963.84</v>
      </c>
      <c r="BH157" s="20"/>
      <c r="BI157" s="20">
        <f t="shared" si="85"/>
        <v>614481.7799999999</v>
      </c>
      <c r="BJ157" s="20">
        <f t="shared" si="74"/>
        <v>544958.57</v>
      </c>
      <c r="BK157" s="20">
        <f t="shared" si="75"/>
        <v>87817.09</v>
      </c>
      <c r="BL157" s="20"/>
      <c r="BM157" s="20"/>
      <c r="BN157" s="20"/>
      <c r="BO157" s="20"/>
      <c r="BP157" s="20">
        <f t="shared" si="86"/>
        <v>604517.94</v>
      </c>
      <c r="BQ157" s="17">
        <f t="shared" si="87"/>
        <v>516700.85</v>
      </c>
      <c r="BR157" s="20">
        <f t="shared" si="66"/>
        <v>87817.09</v>
      </c>
    </row>
    <row r="158" spans="1:70" s="10" customFormat="1" ht="18.75">
      <c r="A158" s="15">
        <v>147</v>
      </c>
      <c r="B158" s="16" t="s">
        <v>182</v>
      </c>
      <c r="C158" s="17">
        <v>324699.28</v>
      </c>
      <c r="D158" s="18">
        <f t="shared" si="67"/>
        <v>299674.89</v>
      </c>
      <c r="E158" s="18">
        <v>25024.39</v>
      </c>
      <c r="F158" s="18">
        <v>8769.63</v>
      </c>
      <c r="G158" s="18">
        <v>8421.39</v>
      </c>
      <c r="H158" s="18"/>
      <c r="I158" s="18"/>
      <c r="J158" s="18">
        <v>8762.51</v>
      </c>
      <c r="K158" s="18">
        <v>7592.75</v>
      </c>
      <c r="L158" s="18"/>
      <c r="M158" s="17">
        <f t="shared" si="78"/>
        <v>0</v>
      </c>
      <c r="N158" s="19">
        <v>8762.52</v>
      </c>
      <c r="O158" s="18">
        <v>8951.13</v>
      </c>
      <c r="P158" s="18"/>
      <c r="Q158" s="18">
        <f t="shared" si="79"/>
        <v>0</v>
      </c>
      <c r="R158" s="18">
        <v>8762.53</v>
      </c>
      <c r="S158" s="18">
        <v>8081.58</v>
      </c>
      <c r="T158" s="11"/>
      <c r="U158" s="18">
        <f t="shared" si="80"/>
        <v>0</v>
      </c>
      <c r="V158" s="20">
        <v>9976.48</v>
      </c>
      <c r="W158" s="20">
        <v>8370.22</v>
      </c>
      <c r="X158" s="20"/>
      <c r="Y158" s="20"/>
      <c r="Z158" s="20">
        <v>8827.66</v>
      </c>
      <c r="AA158" s="20">
        <v>10372.02</v>
      </c>
      <c r="AB158" s="20"/>
      <c r="AC158" s="21"/>
      <c r="AD158" s="20">
        <v>8827.66</v>
      </c>
      <c r="AE158" s="20">
        <v>8709.44</v>
      </c>
      <c r="AF158" s="25"/>
      <c r="AG158" s="20"/>
      <c r="AH158" s="20">
        <v>8827.66</v>
      </c>
      <c r="AI158" s="20">
        <v>9086.06</v>
      </c>
      <c r="AJ158" s="20">
        <v>385000</v>
      </c>
      <c r="AK158" s="18">
        <f t="shared" si="81"/>
        <v>326271.18644067796</v>
      </c>
      <c r="AL158" s="20">
        <v>8827.67</v>
      </c>
      <c r="AM158" s="20">
        <v>8504.13</v>
      </c>
      <c r="AN158" s="20"/>
      <c r="AO158" s="21">
        <f t="shared" si="82"/>
        <v>0</v>
      </c>
      <c r="AP158" s="20">
        <v>8827.67</v>
      </c>
      <c r="AQ158" s="20">
        <v>9533.41</v>
      </c>
      <c r="AR158" s="20"/>
      <c r="AS158" s="18">
        <f t="shared" si="68"/>
        <v>0</v>
      </c>
      <c r="AT158" s="20">
        <v>8827.68</v>
      </c>
      <c r="AU158" s="20">
        <v>10444.77</v>
      </c>
      <c r="AV158" s="20"/>
      <c r="AW158" s="18">
        <f t="shared" si="83"/>
        <v>0</v>
      </c>
      <c r="AX158" s="20">
        <v>8827.65</v>
      </c>
      <c r="AY158" s="20">
        <v>9530.49</v>
      </c>
      <c r="AZ158" s="20"/>
      <c r="BA158" s="18">
        <f t="shared" si="84"/>
        <v>0</v>
      </c>
      <c r="BB158" s="20">
        <f t="shared" si="69"/>
        <v>106827.32</v>
      </c>
      <c r="BC158" s="20">
        <f t="shared" si="70"/>
        <v>107597.39000000001</v>
      </c>
      <c r="BD158" s="20">
        <f t="shared" si="71"/>
        <v>385000</v>
      </c>
      <c r="BE158" s="20">
        <f t="shared" si="72"/>
        <v>326271.18644067796</v>
      </c>
      <c r="BF158" s="20">
        <f t="shared" si="73"/>
        <v>47296.67000000004</v>
      </c>
      <c r="BG158" s="20"/>
      <c r="BH158" s="20"/>
      <c r="BI158" s="20">
        <f t="shared" si="85"/>
        <v>47296.67000000004</v>
      </c>
      <c r="BJ158" s="20">
        <f t="shared" si="74"/>
        <v>407272.28</v>
      </c>
      <c r="BK158" s="20">
        <f t="shared" si="75"/>
        <v>25024.39</v>
      </c>
      <c r="BL158" s="20"/>
      <c r="BM158" s="20"/>
      <c r="BN158" s="20"/>
      <c r="BO158" s="20"/>
      <c r="BP158" s="20">
        <f t="shared" si="86"/>
        <v>47296.67000000004</v>
      </c>
      <c r="BQ158" s="17">
        <f t="shared" si="87"/>
        <v>22272.280000000028</v>
      </c>
      <c r="BR158" s="20">
        <f t="shared" si="66"/>
        <v>25024.39</v>
      </c>
    </row>
    <row r="159" spans="1:70" s="10" customFormat="1" ht="18.75">
      <c r="A159" s="15">
        <v>148</v>
      </c>
      <c r="B159" s="16" t="s">
        <v>183</v>
      </c>
      <c r="C159" s="17">
        <v>67146.4</v>
      </c>
      <c r="D159" s="18">
        <f t="shared" si="67"/>
        <v>-39059.28</v>
      </c>
      <c r="E159" s="18">
        <f>106205.68</f>
        <v>106205.68</v>
      </c>
      <c r="F159" s="18">
        <v>19560.07</v>
      </c>
      <c r="G159" s="18">
        <v>18672.26</v>
      </c>
      <c r="H159" s="18"/>
      <c r="I159" s="18"/>
      <c r="J159" s="18">
        <v>18863.96</v>
      </c>
      <c r="K159" s="18">
        <v>15875.56</v>
      </c>
      <c r="L159" s="18"/>
      <c r="M159" s="17">
        <f t="shared" si="78"/>
        <v>0</v>
      </c>
      <c r="N159" s="19">
        <v>19825.63</v>
      </c>
      <c r="O159" s="18">
        <v>22829.89</v>
      </c>
      <c r="P159" s="18"/>
      <c r="Q159" s="18">
        <f t="shared" si="79"/>
        <v>0</v>
      </c>
      <c r="R159" s="18">
        <v>18995.46</v>
      </c>
      <c r="S159" s="18">
        <v>17212.41</v>
      </c>
      <c r="T159" s="18"/>
      <c r="U159" s="18">
        <f t="shared" si="80"/>
        <v>0</v>
      </c>
      <c r="V159" s="20">
        <v>19326.51</v>
      </c>
      <c r="W159" s="20">
        <v>17825.58</v>
      </c>
      <c r="X159" s="20"/>
      <c r="Y159" s="20"/>
      <c r="Z159" s="20">
        <v>19069.86</v>
      </c>
      <c r="AA159" s="20">
        <v>20129.73</v>
      </c>
      <c r="AB159" s="20">
        <f>285334.38+76224.96</f>
        <v>361559.34</v>
      </c>
      <c r="AC159" s="21">
        <f>AB159/1.18</f>
        <v>306406.2203389831</v>
      </c>
      <c r="AD159" s="20">
        <v>19069.87</v>
      </c>
      <c r="AE159" s="20">
        <v>18537.37</v>
      </c>
      <c r="AF159" s="25"/>
      <c r="AG159" s="20"/>
      <c r="AH159" s="20">
        <v>19069.86</v>
      </c>
      <c r="AI159" s="20">
        <v>22977.44</v>
      </c>
      <c r="AJ159" s="20"/>
      <c r="AK159" s="18">
        <f t="shared" si="81"/>
        <v>0</v>
      </c>
      <c r="AL159" s="20">
        <v>19069.87</v>
      </c>
      <c r="AM159" s="20">
        <v>19459.49</v>
      </c>
      <c r="AN159" s="20"/>
      <c r="AO159" s="21">
        <f t="shared" si="82"/>
        <v>0</v>
      </c>
      <c r="AP159" s="20">
        <v>19069.84</v>
      </c>
      <c r="AQ159" s="20">
        <v>18959.29</v>
      </c>
      <c r="AR159" s="20">
        <v>11768.74</v>
      </c>
      <c r="AS159" s="18">
        <f t="shared" si="68"/>
        <v>9973.508474576272</v>
      </c>
      <c r="AT159" s="20">
        <v>19069.86</v>
      </c>
      <c r="AU159" s="20">
        <v>19619.8</v>
      </c>
      <c r="AV159" s="20"/>
      <c r="AW159" s="18">
        <f t="shared" si="83"/>
        <v>0</v>
      </c>
      <c r="AX159" s="20">
        <v>19069.85</v>
      </c>
      <c r="AY159" s="20">
        <v>21588.47</v>
      </c>
      <c r="AZ159" s="20"/>
      <c r="BA159" s="18">
        <f t="shared" si="84"/>
        <v>0</v>
      </c>
      <c r="BB159" s="20">
        <f t="shared" si="69"/>
        <v>230060.64</v>
      </c>
      <c r="BC159" s="20">
        <f t="shared" si="70"/>
        <v>233687.28999999998</v>
      </c>
      <c r="BD159" s="20">
        <f t="shared" si="71"/>
        <v>373328.08</v>
      </c>
      <c r="BE159" s="20">
        <f t="shared" si="72"/>
        <v>316379.7288135594</v>
      </c>
      <c r="BF159" s="20">
        <f t="shared" si="73"/>
        <v>-72494.39000000007</v>
      </c>
      <c r="BG159" s="20">
        <v>18033.36</v>
      </c>
      <c r="BH159" s="20"/>
      <c r="BI159" s="20">
        <f t="shared" si="85"/>
        <v>-54461.03000000007</v>
      </c>
      <c r="BJ159" s="20">
        <f t="shared" si="74"/>
        <v>194628.00999999998</v>
      </c>
      <c r="BK159" s="20">
        <f t="shared" si="75"/>
        <v>106205.68</v>
      </c>
      <c r="BL159" s="20"/>
      <c r="BM159" s="20"/>
      <c r="BN159" s="20"/>
      <c r="BO159" s="20"/>
      <c r="BP159" s="20">
        <f t="shared" si="86"/>
        <v>-72494.39000000007</v>
      </c>
      <c r="BQ159" s="17">
        <f t="shared" si="87"/>
        <v>-178700.07000000004</v>
      </c>
      <c r="BR159" s="20">
        <f t="shared" si="66"/>
        <v>106205.68</v>
      </c>
    </row>
    <row r="160" spans="1:70" s="10" customFormat="1" ht="18.75">
      <c r="A160" s="15">
        <v>149</v>
      </c>
      <c r="B160" s="16" t="s">
        <v>184</v>
      </c>
      <c r="C160" s="17">
        <v>619169.73</v>
      </c>
      <c r="D160" s="18">
        <f t="shared" si="67"/>
        <v>481756.76</v>
      </c>
      <c r="E160" s="18">
        <v>137412.97</v>
      </c>
      <c r="F160" s="18">
        <v>12200.34</v>
      </c>
      <c r="G160" s="18">
        <v>10115.38</v>
      </c>
      <c r="H160" s="18"/>
      <c r="I160" s="18"/>
      <c r="J160" s="18">
        <v>12200.32</v>
      </c>
      <c r="K160" s="18">
        <v>12348.7</v>
      </c>
      <c r="L160" s="18"/>
      <c r="M160" s="17">
        <f t="shared" si="78"/>
        <v>0</v>
      </c>
      <c r="N160" s="18">
        <v>12200.34</v>
      </c>
      <c r="O160" s="18">
        <v>14419.37</v>
      </c>
      <c r="P160" s="18"/>
      <c r="Q160" s="18">
        <f t="shared" si="79"/>
        <v>0</v>
      </c>
      <c r="R160" s="18">
        <v>12200.35</v>
      </c>
      <c r="S160" s="18">
        <v>9936.26</v>
      </c>
      <c r="T160" s="18"/>
      <c r="U160" s="18">
        <f t="shared" si="80"/>
        <v>0</v>
      </c>
      <c r="V160" s="20">
        <v>12200.34</v>
      </c>
      <c r="W160" s="20">
        <v>12074.56</v>
      </c>
      <c r="X160" s="20"/>
      <c r="Y160" s="20"/>
      <c r="Z160" s="20">
        <v>13177.89</v>
      </c>
      <c r="AA160" s="20">
        <v>12889.52</v>
      </c>
      <c r="AB160" s="20"/>
      <c r="AC160" s="18"/>
      <c r="AD160" s="20">
        <v>12244.05</v>
      </c>
      <c r="AE160" s="20">
        <v>10596.78</v>
      </c>
      <c r="AF160" s="20"/>
      <c r="AG160" s="20"/>
      <c r="AH160" s="20">
        <v>12300.93</v>
      </c>
      <c r="AI160" s="20">
        <v>13317.11</v>
      </c>
      <c r="AJ160" s="20"/>
      <c r="AK160" s="18">
        <f t="shared" si="81"/>
        <v>0</v>
      </c>
      <c r="AL160" s="20">
        <v>12300.91</v>
      </c>
      <c r="AM160" s="20">
        <v>11486.03</v>
      </c>
      <c r="AN160" s="20"/>
      <c r="AO160" s="21">
        <f t="shared" si="82"/>
        <v>0</v>
      </c>
      <c r="AP160" s="20">
        <v>12294.51</v>
      </c>
      <c r="AQ160" s="20">
        <v>12367.91</v>
      </c>
      <c r="AR160" s="20"/>
      <c r="AS160" s="18">
        <f t="shared" si="68"/>
        <v>0</v>
      </c>
      <c r="AT160" s="20">
        <v>12297.55</v>
      </c>
      <c r="AU160" s="20">
        <v>16276.29</v>
      </c>
      <c r="AV160" s="20"/>
      <c r="AW160" s="18">
        <f t="shared" si="83"/>
        <v>0</v>
      </c>
      <c r="AX160" s="20">
        <v>12340.99</v>
      </c>
      <c r="AY160" s="20">
        <v>14335.26</v>
      </c>
      <c r="AZ160" s="27">
        <v>11</v>
      </c>
      <c r="BA160" s="18">
        <f t="shared" si="84"/>
        <v>9.322033898305085</v>
      </c>
      <c r="BB160" s="20">
        <f t="shared" si="69"/>
        <v>147958.52</v>
      </c>
      <c r="BC160" s="20">
        <f t="shared" si="70"/>
        <v>150163.17</v>
      </c>
      <c r="BD160" s="20">
        <f t="shared" si="71"/>
        <v>11</v>
      </c>
      <c r="BE160" s="20">
        <f t="shared" si="72"/>
        <v>9.322033898305085</v>
      </c>
      <c r="BF160" s="20">
        <f t="shared" si="73"/>
        <v>769321.9</v>
      </c>
      <c r="BG160" s="20"/>
      <c r="BH160" s="20"/>
      <c r="BI160" s="20">
        <f t="shared" si="85"/>
        <v>769321.9</v>
      </c>
      <c r="BJ160" s="20">
        <f t="shared" si="74"/>
        <v>631919.93</v>
      </c>
      <c r="BK160" s="20">
        <f t="shared" si="75"/>
        <v>137412.97</v>
      </c>
      <c r="BL160" s="20"/>
      <c r="BM160" s="20"/>
      <c r="BN160" s="20"/>
      <c r="BO160" s="20"/>
      <c r="BP160" s="20">
        <f t="shared" si="86"/>
        <v>769321.9</v>
      </c>
      <c r="BQ160" s="17">
        <f t="shared" si="87"/>
        <v>631908.93</v>
      </c>
      <c r="BR160" s="20">
        <f t="shared" si="66"/>
        <v>137412.97</v>
      </c>
    </row>
    <row r="161" spans="1:70" s="10" customFormat="1" ht="18.75">
      <c r="A161" s="15">
        <v>150</v>
      </c>
      <c r="B161" s="16" t="s">
        <v>185</v>
      </c>
      <c r="C161" s="17">
        <v>-540890.03</v>
      </c>
      <c r="D161" s="18">
        <f t="shared" si="67"/>
        <v>-540890.03</v>
      </c>
      <c r="E161" s="18"/>
      <c r="F161" s="18">
        <v>8570.71</v>
      </c>
      <c r="G161" s="18">
        <v>6436.02</v>
      </c>
      <c r="H161" s="18"/>
      <c r="I161" s="18"/>
      <c r="J161" s="18">
        <v>8570.7</v>
      </c>
      <c r="K161" s="18">
        <v>7289.54</v>
      </c>
      <c r="L161" s="18"/>
      <c r="M161" s="17">
        <f t="shared" si="78"/>
        <v>0</v>
      </c>
      <c r="N161" s="19">
        <v>8591.01</v>
      </c>
      <c r="O161" s="18">
        <v>9574.26</v>
      </c>
      <c r="P161" s="18"/>
      <c r="Q161" s="18">
        <f t="shared" si="79"/>
        <v>0</v>
      </c>
      <c r="R161" s="18">
        <v>8590.99</v>
      </c>
      <c r="S161" s="18">
        <v>9328.68</v>
      </c>
      <c r="T161" s="18">
        <v>20090.26</v>
      </c>
      <c r="U161" s="18">
        <f t="shared" si="80"/>
        <v>17025.64406779661</v>
      </c>
      <c r="V161" s="20">
        <v>8591</v>
      </c>
      <c r="W161" s="20">
        <v>8631.92</v>
      </c>
      <c r="X161" s="20"/>
      <c r="Y161" s="20"/>
      <c r="Z161" s="20">
        <v>10090.95</v>
      </c>
      <c r="AA161" s="20">
        <v>10235.84</v>
      </c>
      <c r="AB161" s="20"/>
      <c r="AC161" s="18"/>
      <c r="AD161" s="20">
        <v>8640.53</v>
      </c>
      <c r="AE161" s="20">
        <v>8018.67</v>
      </c>
      <c r="AF161" s="20">
        <v>5699.6</v>
      </c>
      <c r="AG161" s="20">
        <f>AF161/1.18</f>
        <v>4830.169491525425</v>
      </c>
      <c r="AH161" s="20">
        <v>8640.52</v>
      </c>
      <c r="AI161" s="20">
        <v>8732.96</v>
      </c>
      <c r="AJ161" s="20"/>
      <c r="AK161" s="18">
        <f t="shared" si="81"/>
        <v>0</v>
      </c>
      <c r="AL161" s="20">
        <v>8640.53</v>
      </c>
      <c r="AM161" s="20">
        <v>8381.09</v>
      </c>
      <c r="AN161" s="20">
        <v>22894.94</v>
      </c>
      <c r="AO161" s="21">
        <f t="shared" si="82"/>
        <v>19402.491525423728</v>
      </c>
      <c r="AP161" s="20">
        <v>8640.52</v>
      </c>
      <c r="AQ161" s="20">
        <v>9708.4</v>
      </c>
      <c r="AR161" s="20"/>
      <c r="AS161" s="18">
        <f t="shared" si="68"/>
        <v>0</v>
      </c>
      <c r="AT161" s="20">
        <v>8640.53</v>
      </c>
      <c r="AU161" s="20">
        <v>8261.28</v>
      </c>
      <c r="AV161" s="20"/>
      <c r="AW161" s="18">
        <f t="shared" si="83"/>
        <v>0</v>
      </c>
      <c r="AX161" s="20">
        <v>8640.51</v>
      </c>
      <c r="AY161" s="20">
        <v>9259.35</v>
      </c>
      <c r="AZ161" s="27">
        <f>11+10329.51</f>
        <v>10340.51</v>
      </c>
      <c r="BA161" s="18">
        <f t="shared" si="84"/>
        <v>8763.144067796611</v>
      </c>
      <c r="BB161" s="20">
        <f t="shared" si="69"/>
        <v>104848.5</v>
      </c>
      <c r="BC161" s="20">
        <f t="shared" si="70"/>
        <v>103858.01</v>
      </c>
      <c r="BD161" s="20">
        <f t="shared" si="71"/>
        <v>59025.31</v>
      </c>
      <c r="BE161" s="20">
        <f t="shared" si="72"/>
        <v>50021.44915254237</v>
      </c>
      <c r="BF161" s="20">
        <f t="shared" si="73"/>
        <v>-496057.33</v>
      </c>
      <c r="BG161" s="20"/>
      <c r="BH161" s="20"/>
      <c r="BI161" s="20">
        <f t="shared" si="85"/>
        <v>-496057.33</v>
      </c>
      <c r="BJ161" s="20">
        <f t="shared" si="74"/>
        <v>-437032.02</v>
      </c>
      <c r="BK161" s="20">
        <f t="shared" si="75"/>
        <v>0</v>
      </c>
      <c r="BL161" s="20"/>
      <c r="BM161" s="20"/>
      <c r="BN161" s="20"/>
      <c r="BO161" s="20"/>
      <c r="BP161" s="20">
        <f t="shared" si="86"/>
        <v>-496057.33</v>
      </c>
      <c r="BQ161" s="17">
        <f t="shared" si="87"/>
        <v>-496057.33</v>
      </c>
      <c r="BR161" s="20">
        <f t="shared" si="66"/>
        <v>0</v>
      </c>
    </row>
    <row r="162" spans="1:70" s="10" customFormat="1" ht="18.75">
      <c r="A162" s="15">
        <v>151</v>
      </c>
      <c r="B162" s="16" t="s">
        <v>186</v>
      </c>
      <c r="C162" s="17">
        <v>-1658858.8</v>
      </c>
      <c r="D162" s="18">
        <f t="shared" si="67"/>
        <v>-1658858.8</v>
      </c>
      <c r="E162" s="18"/>
      <c r="F162" s="18">
        <v>12526.73</v>
      </c>
      <c r="G162" s="18">
        <v>9253.62</v>
      </c>
      <c r="H162" s="18"/>
      <c r="I162" s="18"/>
      <c r="J162" s="18">
        <v>12512.14</v>
      </c>
      <c r="K162" s="18">
        <v>12635.21</v>
      </c>
      <c r="L162" s="18"/>
      <c r="M162" s="17">
        <f t="shared" si="78"/>
        <v>0</v>
      </c>
      <c r="N162" s="18">
        <v>12569.1</v>
      </c>
      <c r="O162" s="18">
        <v>14362.24</v>
      </c>
      <c r="P162" s="18"/>
      <c r="Q162" s="18">
        <f t="shared" si="79"/>
        <v>0</v>
      </c>
      <c r="R162" s="18">
        <v>12569.07</v>
      </c>
      <c r="S162" s="18">
        <v>9894.56</v>
      </c>
      <c r="T162" s="18"/>
      <c r="U162" s="18">
        <f t="shared" si="80"/>
        <v>0</v>
      </c>
      <c r="V162" s="20">
        <v>12569.09</v>
      </c>
      <c r="W162" s="20">
        <v>12391.13</v>
      </c>
      <c r="X162" s="20"/>
      <c r="Y162" s="20"/>
      <c r="Z162" s="20">
        <v>12569.1</v>
      </c>
      <c r="AA162" s="20">
        <v>14050.05</v>
      </c>
      <c r="AB162" s="20"/>
      <c r="AC162" s="18"/>
      <c r="AD162" s="20">
        <v>12569.1</v>
      </c>
      <c r="AE162" s="20">
        <v>11477.92</v>
      </c>
      <c r="AF162" s="20"/>
      <c r="AG162" s="20"/>
      <c r="AH162" s="20">
        <v>12569.1</v>
      </c>
      <c r="AI162" s="20">
        <v>11978.62</v>
      </c>
      <c r="AJ162" s="20"/>
      <c r="AK162" s="18">
        <f t="shared" si="81"/>
        <v>0</v>
      </c>
      <c r="AL162" s="20">
        <v>12569.1</v>
      </c>
      <c r="AM162" s="20">
        <v>13087.51</v>
      </c>
      <c r="AN162" s="20"/>
      <c r="AO162" s="21">
        <f t="shared" si="82"/>
        <v>0</v>
      </c>
      <c r="AP162" s="20">
        <v>12569.09</v>
      </c>
      <c r="AQ162" s="20">
        <v>12501.52</v>
      </c>
      <c r="AR162" s="20"/>
      <c r="AS162" s="18">
        <f t="shared" si="68"/>
        <v>0</v>
      </c>
      <c r="AT162" s="20">
        <v>12569.08</v>
      </c>
      <c r="AU162" s="20">
        <v>12562.73</v>
      </c>
      <c r="AV162" s="20"/>
      <c r="AW162" s="18">
        <f t="shared" si="83"/>
        <v>0</v>
      </c>
      <c r="AX162" s="20">
        <v>12569.1</v>
      </c>
      <c r="AY162" s="20">
        <v>14477.01</v>
      </c>
      <c r="AZ162" s="27">
        <f>11+11</f>
        <v>22</v>
      </c>
      <c r="BA162" s="18">
        <f t="shared" si="84"/>
        <v>18.64406779661017</v>
      </c>
      <c r="BB162" s="20">
        <f t="shared" si="69"/>
        <v>150729.80000000002</v>
      </c>
      <c r="BC162" s="20">
        <f t="shared" si="70"/>
        <v>148672.12</v>
      </c>
      <c r="BD162" s="20">
        <f t="shared" si="71"/>
        <v>22</v>
      </c>
      <c r="BE162" s="20">
        <f t="shared" si="72"/>
        <v>18.64406779661017</v>
      </c>
      <c r="BF162" s="20">
        <f t="shared" si="73"/>
        <v>-1510208.6800000002</v>
      </c>
      <c r="BG162" s="20"/>
      <c r="BH162" s="20"/>
      <c r="BI162" s="20">
        <f t="shared" si="85"/>
        <v>-1510208.6800000002</v>
      </c>
      <c r="BJ162" s="20">
        <f t="shared" si="74"/>
        <v>-1510186.6800000002</v>
      </c>
      <c r="BK162" s="20">
        <f t="shared" si="75"/>
        <v>0</v>
      </c>
      <c r="BL162" s="20"/>
      <c r="BM162" s="20"/>
      <c r="BN162" s="20"/>
      <c r="BO162" s="20"/>
      <c r="BP162" s="20">
        <f t="shared" si="86"/>
        <v>-1510208.6800000002</v>
      </c>
      <c r="BQ162" s="17">
        <f t="shared" si="87"/>
        <v>-1510208.6800000002</v>
      </c>
      <c r="BR162" s="20">
        <f t="shared" si="66"/>
        <v>0</v>
      </c>
    </row>
    <row r="163" spans="1:70" s="10" customFormat="1" ht="18.75">
      <c r="A163" s="15">
        <v>152</v>
      </c>
      <c r="B163" s="16" t="s">
        <v>187</v>
      </c>
      <c r="C163" s="17">
        <v>91022.95</v>
      </c>
      <c r="D163" s="18">
        <f t="shared" si="67"/>
        <v>68535.48999999999</v>
      </c>
      <c r="E163" s="18">
        <v>22487.46</v>
      </c>
      <c r="F163" s="18">
        <v>5195.55</v>
      </c>
      <c r="G163" s="18">
        <v>4120.31</v>
      </c>
      <c r="H163" s="18"/>
      <c r="I163" s="18"/>
      <c r="J163" s="18">
        <v>5282.22</v>
      </c>
      <c r="K163" s="18">
        <v>5635.49</v>
      </c>
      <c r="L163" s="18"/>
      <c r="M163" s="17">
        <f t="shared" si="78"/>
        <v>0</v>
      </c>
      <c r="N163" s="19">
        <v>5325.66</v>
      </c>
      <c r="O163" s="18">
        <v>6418.08</v>
      </c>
      <c r="P163" s="18"/>
      <c r="Q163" s="18">
        <f t="shared" si="79"/>
        <v>0</v>
      </c>
      <c r="R163" s="18">
        <v>5325.67</v>
      </c>
      <c r="S163" s="18">
        <v>4091.24</v>
      </c>
      <c r="T163" s="18"/>
      <c r="U163" s="18">
        <f t="shared" si="80"/>
        <v>0</v>
      </c>
      <c r="V163" s="20">
        <v>5325.66</v>
      </c>
      <c r="W163" s="20">
        <v>6756.02</v>
      </c>
      <c r="X163" s="20"/>
      <c r="Y163" s="20"/>
      <c r="Z163" s="20">
        <v>5325.67</v>
      </c>
      <c r="AA163" s="20">
        <v>4934.39</v>
      </c>
      <c r="AB163" s="20"/>
      <c r="AC163" s="18"/>
      <c r="AD163" s="20">
        <v>5325.66</v>
      </c>
      <c r="AE163" s="20">
        <v>4742.1</v>
      </c>
      <c r="AF163" s="20">
        <v>6390.22</v>
      </c>
      <c r="AG163" s="20">
        <f>AF163/1.18</f>
        <v>5415.440677966102</v>
      </c>
      <c r="AH163" s="20">
        <v>5325.66</v>
      </c>
      <c r="AI163" s="20">
        <v>5602.31</v>
      </c>
      <c r="AJ163" s="20"/>
      <c r="AK163" s="18">
        <f t="shared" si="81"/>
        <v>0</v>
      </c>
      <c r="AL163" s="20">
        <v>5325.66</v>
      </c>
      <c r="AM163" s="20">
        <v>5122.53</v>
      </c>
      <c r="AN163" s="20"/>
      <c r="AO163" s="21">
        <f t="shared" si="82"/>
        <v>0</v>
      </c>
      <c r="AP163" s="20">
        <v>5325.67</v>
      </c>
      <c r="AQ163" s="20">
        <v>5011.03</v>
      </c>
      <c r="AR163" s="20"/>
      <c r="AS163" s="18">
        <f t="shared" si="68"/>
        <v>0</v>
      </c>
      <c r="AT163" s="20">
        <v>5325.66</v>
      </c>
      <c r="AU163" s="20">
        <v>4686.23</v>
      </c>
      <c r="AV163" s="20"/>
      <c r="AW163" s="18">
        <f t="shared" si="83"/>
        <v>0</v>
      </c>
      <c r="AX163" s="20">
        <v>5325.66</v>
      </c>
      <c r="AY163" s="20">
        <v>7137.78</v>
      </c>
      <c r="AZ163" s="20"/>
      <c r="BA163" s="18">
        <f t="shared" si="84"/>
        <v>0</v>
      </c>
      <c r="BB163" s="20">
        <f t="shared" si="69"/>
        <v>63734.40000000001</v>
      </c>
      <c r="BC163" s="20">
        <f t="shared" si="70"/>
        <v>64257.509999999995</v>
      </c>
      <c r="BD163" s="20">
        <f t="shared" si="71"/>
        <v>6390.22</v>
      </c>
      <c r="BE163" s="20">
        <f t="shared" si="72"/>
        <v>5415.440677966102</v>
      </c>
      <c r="BF163" s="20">
        <f t="shared" si="73"/>
        <v>148890.24</v>
      </c>
      <c r="BG163" s="20"/>
      <c r="BH163" s="20"/>
      <c r="BI163" s="20">
        <f t="shared" si="85"/>
        <v>148890.24</v>
      </c>
      <c r="BJ163" s="20">
        <f t="shared" si="74"/>
        <v>132793</v>
      </c>
      <c r="BK163" s="20">
        <f t="shared" si="75"/>
        <v>22487.46</v>
      </c>
      <c r="BL163" s="20"/>
      <c r="BM163" s="20"/>
      <c r="BN163" s="20"/>
      <c r="BO163" s="20"/>
      <c r="BP163" s="20">
        <f t="shared" si="86"/>
        <v>148890.24</v>
      </c>
      <c r="BQ163" s="17">
        <f t="shared" si="87"/>
        <v>126402.78</v>
      </c>
      <c r="BR163" s="20">
        <f aca="true" t="shared" si="88" ref="BR163:BR171">E163-BM163</f>
        <v>22487.46</v>
      </c>
    </row>
    <row r="164" spans="1:70" s="10" customFormat="1" ht="18.75">
      <c r="A164" s="15">
        <v>153</v>
      </c>
      <c r="B164" s="16" t="s">
        <v>188</v>
      </c>
      <c r="C164" s="17">
        <v>-788062.94</v>
      </c>
      <c r="D164" s="18">
        <f t="shared" si="67"/>
        <v>-788062.94</v>
      </c>
      <c r="E164" s="18"/>
      <c r="F164" s="18">
        <v>9525.1</v>
      </c>
      <c r="G164" s="18">
        <v>7679.2</v>
      </c>
      <c r="H164" s="18"/>
      <c r="I164" s="18"/>
      <c r="J164" s="18">
        <v>9525.08</v>
      </c>
      <c r="K164" s="18">
        <v>9205.58</v>
      </c>
      <c r="L164" s="18"/>
      <c r="M164" s="17">
        <f t="shared" si="78"/>
        <v>0</v>
      </c>
      <c r="N164" s="19">
        <v>9525.1</v>
      </c>
      <c r="O164" s="18">
        <v>10369.36</v>
      </c>
      <c r="P164" s="18"/>
      <c r="Q164" s="18">
        <f t="shared" si="79"/>
        <v>0</v>
      </c>
      <c r="R164" s="18">
        <v>9636.6</v>
      </c>
      <c r="S164" s="18">
        <v>8741.94</v>
      </c>
      <c r="T164" s="18"/>
      <c r="U164" s="18">
        <f t="shared" si="80"/>
        <v>0</v>
      </c>
      <c r="V164" s="20">
        <v>9636.6</v>
      </c>
      <c r="W164" s="20">
        <v>8259.13</v>
      </c>
      <c r="X164" s="20"/>
      <c r="Y164" s="20"/>
      <c r="Z164" s="20">
        <v>9681.64</v>
      </c>
      <c r="AA164" s="20">
        <v>9903.97</v>
      </c>
      <c r="AB164" s="20"/>
      <c r="AC164" s="18"/>
      <c r="AD164" s="20">
        <v>9722.08</v>
      </c>
      <c r="AE164" s="20">
        <v>9542.31</v>
      </c>
      <c r="AF164" s="20"/>
      <c r="AG164" s="20"/>
      <c r="AH164" s="20">
        <v>9735.75</v>
      </c>
      <c r="AI164" s="20">
        <v>10163.11</v>
      </c>
      <c r="AJ164" s="20"/>
      <c r="AK164" s="18">
        <f t="shared" si="81"/>
        <v>0</v>
      </c>
      <c r="AL164" s="20">
        <v>9735.75</v>
      </c>
      <c r="AM164" s="20">
        <v>9149</v>
      </c>
      <c r="AN164" s="20"/>
      <c r="AO164" s="21">
        <f t="shared" si="82"/>
        <v>0</v>
      </c>
      <c r="AP164" s="20">
        <v>9735.76</v>
      </c>
      <c r="AQ164" s="20">
        <v>10225.45</v>
      </c>
      <c r="AR164" s="20"/>
      <c r="AS164" s="18">
        <f t="shared" si="68"/>
        <v>0</v>
      </c>
      <c r="AT164" s="20">
        <v>9735.75</v>
      </c>
      <c r="AU164" s="20">
        <v>10131.89</v>
      </c>
      <c r="AV164" s="23">
        <f>1890+259553.46-258517.71</f>
        <v>2925.75</v>
      </c>
      <c r="AW164" s="18">
        <v>1890</v>
      </c>
      <c r="AX164" s="20">
        <v>9735.74</v>
      </c>
      <c r="AY164" s="20">
        <v>11250.14</v>
      </c>
      <c r="AZ164" s="27">
        <f>11+40279.55</f>
        <v>40290.55</v>
      </c>
      <c r="BA164" s="18">
        <f t="shared" si="84"/>
        <v>34144.53389830509</v>
      </c>
      <c r="BB164" s="20">
        <f t="shared" si="69"/>
        <v>115930.95000000003</v>
      </c>
      <c r="BC164" s="20">
        <f t="shared" si="70"/>
        <v>114621.08</v>
      </c>
      <c r="BD164" s="20">
        <f t="shared" si="71"/>
        <v>43216.3</v>
      </c>
      <c r="BE164" s="20">
        <f t="shared" si="72"/>
        <v>36034.53389830509</v>
      </c>
      <c r="BF164" s="20">
        <f t="shared" si="73"/>
        <v>-716658.16</v>
      </c>
      <c r="BG164" s="20"/>
      <c r="BH164" s="20"/>
      <c r="BI164" s="20">
        <f t="shared" si="85"/>
        <v>-716658.16</v>
      </c>
      <c r="BJ164" s="20">
        <f t="shared" si="74"/>
        <v>-673441.86</v>
      </c>
      <c r="BK164" s="20">
        <f t="shared" si="75"/>
        <v>0</v>
      </c>
      <c r="BL164" s="20"/>
      <c r="BM164" s="20"/>
      <c r="BN164" s="20"/>
      <c r="BO164" s="20"/>
      <c r="BP164" s="20">
        <f t="shared" si="86"/>
        <v>-716658.16</v>
      </c>
      <c r="BQ164" s="17">
        <f t="shared" si="87"/>
        <v>-716658.16</v>
      </c>
      <c r="BR164" s="20">
        <f t="shared" si="88"/>
        <v>0</v>
      </c>
    </row>
    <row r="165" spans="1:70" s="10" customFormat="1" ht="18.75">
      <c r="A165" s="15">
        <v>154</v>
      </c>
      <c r="B165" s="16" t="s">
        <v>189</v>
      </c>
      <c r="C165" s="17">
        <v>-245188.41</v>
      </c>
      <c r="D165" s="18">
        <f t="shared" si="67"/>
        <v>-245188.41</v>
      </c>
      <c r="E165" s="18"/>
      <c r="F165" s="18">
        <v>9117.17</v>
      </c>
      <c r="G165" s="18">
        <v>6453.88</v>
      </c>
      <c r="H165" s="18"/>
      <c r="I165" s="18"/>
      <c r="J165" s="18">
        <v>9117.16</v>
      </c>
      <c r="K165" s="18">
        <v>10032.81</v>
      </c>
      <c r="L165" s="18"/>
      <c r="M165" s="17">
        <f t="shared" si="78"/>
        <v>0</v>
      </c>
      <c r="N165" s="18">
        <v>9117.17</v>
      </c>
      <c r="O165" s="18">
        <v>9370.24</v>
      </c>
      <c r="P165" s="18"/>
      <c r="Q165" s="18">
        <f t="shared" si="79"/>
        <v>0</v>
      </c>
      <c r="R165" s="18">
        <v>9117.16</v>
      </c>
      <c r="S165" s="18">
        <v>7524.65</v>
      </c>
      <c r="T165" s="18"/>
      <c r="U165" s="18">
        <f t="shared" si="80"/>
        <v>0</v>
      </c>
      <c r="V165" s="20">
        <v>9117.18</v>
      </c>
      <c r="W165" s="20">
        <v>8813.57</v>
      </c>
      <c r="X165" s="20"/>
      <c r="Y165" s="20"/>
      <c r="Z165" s="20">
        <v>9067.84</v>
      </c>
      <c r="AA165" s="20">
        <v>12679.5</v>
      </c>
      <c r="AB165" s="20"/>
      <c r="AC165" s="18"/>
      <c r="AD165" s="20">
        <v>9057.99</v>
      </c>
      <c r="AE165" s="20">
        <v>9027.48</v>
      </c>
      <c r="AF165" s="20"/>
      <c r="AG165" s="20"/>
      <c r="AH165" s="20">
        <v>9235.57</v>
      </c>
      <c r="AI165" s="20">
        <v>9140.3</v>
      </c>
      <c r="AJ165" s="20"/>
      <c r="AK165" s="18">
        <f t="shared" si="81"/>
        <v>0</v>
      </c>
      <c r="AL165" s="20">
        <v>9117.18</v>
      </c>
      <c r="AM165" s="20">
        <v>9866.69</v>
      </c>
      <c r="AN165" s="20"/>
      <c r="AO165" s="21">
        <f t="shared" si="82"/>
        <v>0</v>
      </c>
      <c r="AP165" s="20">
        <v>9117.18</v>
      </c>
      <c r="AQ165" s="20">
        <v>9848.27</v>
      </c>
      <c r="AR165" s="20"/>
      <c r="AS165" s="18">
        <f t="shared" si="68"/>
        <v>0</v>
      </c>
      <c r="AT165" s="20">
        <v>9117.17</v>
      </c>
      <c r="AU165" s="20">
        <v>9979.07</v>
      </c>
      <c r="AV165" s="20"/>
      <c r="AW165" s="18">
        <f t="shared" si="83"/>
        <v>0</v>
      </c>
      <c r="AX165" s="20">
        <v>9117.17</v>
      </c>
      <c r="AY165" s="20">
        <v>9633.85</v>
      </c>
      <c r="AZ165" s="20"/>
      <c r="BA165" s="18">
        <f t="shared" si="84"/>
        <v>0</v>
      </c>
      <c r="BB165" s="20">
        <f t="shared" si="69"/>
        <v>109415.94</v>
      </c>
      <c r="BC165" s="20">
        <f t="shared" si="70"/>
        <v>112370.30999999998</v>
      </c>
      <c r="BD165" s="20">
        <f t="shared" si="71"/>
        <v>0</v>
      </c>
      <c r="BE165" s="20">
        <f t="shared" si="72"/>
        <v>0</v>
      </c>
      <c r="BF165" s="20">
        <f t="shared" si="73"/>
        <v>-132818.10000000003</v>
      </c>
      <c r="BG165" s="20">
        <v>15672.36</v>
      </c>
      <c r="BH165" s="20"/>
      <c r="BI165" s="20">
        <f t="shared" si="85"/>
        <v>-117145.74000000003</v>
      </c>
      <c r="BJ165" s="20">
        <f t="shared" si="74"/>
        <v>-132818.10000000003</v>
      </c>
      <c r="BK165" s="20">
        <f t="shared" si="75"/>
        <v>0</v>
      </c>
      <c r="BL165" s="20"/>
      <c r="BM165" s="20"/>
      <c r="BN165" s="20"/>
      <c r="BO165" s="20"/>
      <c r="BP165" s="20">
        <f t="shared" si="86"/>
        <v>-132818.10000000003</v>
      </c>
      <c r="BQ165" s="17">
        <f t="shared" si="87"/>
        <v>-132818.10000000003</v>
      </c>
      <c r="BR165" s="20">
        <f t="shared" si="88"/>
        <v>0</v>
      </c>
    </row>
    <row r="166" spans="1:70" s="10" customFormat="1" ht="18.75">
      <c r="A166" s="15">
        <v>155</v>
      </c>
      <c r="B166" s="16" t="s">
        <v>190</v>
      </c>
      <c r="C166" s="17">
        <v>-1417632.98</v>
      </c>
      <c r="D166" s="18">
        <f t="shared" si="67"/>
        <v>-1417632.98</v>
      </c>
      <c r="E166" s="18"/>
      <c r="F166" s="18">
        <v>12382.44</v>
      </c>
      <c r="G166" s="18">
        <v>9442.47</v>
      </c>
      <c r="H166" s="18"/>
      <c r="I166" s="18"/>
      <c r="J166" s="18">
        <v>12382.44</v>
      </c>
      <c r="K166" s="18">
        <v>11762.68</v>
      </c>
      <c r="L166" s="18"/>
      <c r="M166" s="17">
        <f t="shared" si="78"/>
        <v>0</v>
      </c>
      <c r="N166" s="19">
        <v>12382.44</v>
      </c>
      <c r="O166" s="18">
        <v>13818.03</v>
      </c>
      <c r="P166" s="18"/>
      <c r="Q166" s="18">
        <f t="shared" si="79"/>
        <v>0</v>
      </c>
      <c r="R166" s="18">
        <v>12382.44</v>
      </c>
      <c r="S166" s="18">
        <v>10267.96</v>
      </c>
      <c r="T166" s="18"/>
      <c r="U166" s="18">
        <f t="shared" si="80"/>
        <v>0</v>
      </c>
      <c r="V166" s="20">
        <v>12382.43</v>
      </c>
      <c r="W166" s="20">
        <v>12927.91</v>
      </c>
      <c r="X166" s="20"/>
      <c r="Y166" s="20"/>
      <c r="Z166" s="20">
        <v>12425.86</v>
      </c>
      <c r="AA166" s="20">
        <v>12009.84</v>
      </c>
      <c r="AB166" s="20"/>
      <c r="AC166" s="18"/>
      <c r="AD166" s="20">
        <v>12417.63</v>
      </c>
      <c r="AE166" s="20">
        <v>12758.14</v>
      </c>
      <c r="AF166" s="20"/>
      <c r="AG166" s="20"/>
      <c r="AH166" s="20">
        <v>12425.86</v>
      </c>
      <c r="AI166" s="20">
        <v>14469.5</v>
      </c>
      <c r="AJ166" s="20"/>
      <c r="AK166" s="18">
        <f t="shared" si="81"/>
        <v>0</v>
      </c>
      <c r="AL166" s="20">
        <v>12470.6</v>
      </c>
      <c r="AM166" s="20">
        <v>12058.16</v>
      </c>
      <c r="AN166" s="20"/>
      <c r="AO166" s="21">
        <f t="shared" si="82"/>
        <v>0</v>
      </c>
      <c r="AP166" s="20">
        <v>12470.61</v>
      </c>
      <c r="AQ166" s="20">
        <v>12389.18</v>
      </c>
      <c r="AR166" s="20"/>
      <c r="AS166" s="18">
        <f t="shared" si="68"/>
        <v>0</v>
      </c>
      <c r="AT166" s="20">
        <v>12515.35</v>
      </c>
      <c r="AU166" s="20">
        <v>11348.88</v>
      </c>
      <c r="AV166" s="20"/>
      <c r="AW166" s="18">
        <f t="shared" si="83"/>
        <v>0</v>
      </c>
      <c r="AX166" s="20">
        <v>12515.36</v>
      </c>
      <c r="AY166" s="20">
        <v>14508.84</v>
      </c>
      <c r="AZ166" s="20"/>
      <c r="BA166" s="18">
        <f t="shared" si="84"/>
        <v>0</v>
      </c>
      <c r="BB166" s="20">
        <f t="shared" si="69"/>
        <v>149153.46000000002</v>
      </c>
      <c r="BC166" s="20">
        <f t="shared" si="70"/>
        <v>147761.59</v>
      </c>
      <c r="BD166" s="20">
        <f t="shared" si="71"/>
        <v>0</v>
      </c>
      <c r="BE166" s="20">
        <f t="shared" si="72"/>
        <v>0</v>
      </c>
      <c r="BF166" s="20">
        <f t="shared" si="73"/>
        <v>-1269871.39</v>
      </c>
      <c r="BG166" s="20"/>
      <c r="BH166" s="20"/>
      <c r="BI166" s="20">
        <f t="shared" si="85"/>
        <v>-1269871.39</v>
      </c>
      <c r="BJ166" s="20">
        <f t="shared" si="74"/>
        <v>-1269871.39</v>
      </c>
      <c r="BK166" s="20">
        <f t="shared" si="75"/>
        <v>0</v>
      </c>
      <c r="BL166" s="20"/>
      <c r="BM166" s="20"/>
      <c r="BN166" s="20"/>
      <c r="BO166" s="20"/>
      <c r="BP166" s="20">
        <f t="shared" si="86"/>
        <v>-1269871.39</v>
      </c>
      <c r="BQ166" s="17">
        <f t="shared" si="87"/>
        <v>-1269871.39</v>
      </c>
      <c r="BR166" s="20">
        <f t="shared" si="88"/>
        <v>0</v>
      </c>
    </row>
    <row r="167" spans="1:70" s="10" customFormat="1" ht="18.75">
      <c r="A167" s="15">
        <v>156</v>
      </c>
      <c r="B167" s="16" t="s">
        <v>191</v>
      </c>
      <c r="C167" s="17">
        <v>107477.39</v>
      </c>
      <c r="D167" s="18">
        <f t="shared" si="67"/>
        <v>19291.39</v>
      </c>
      <c r="E167" s="18">
        <v>88186</v>
      </c>
      <c r="F167" s="18">
        <v>5630.98</v>
      </c>
      <c r="G167" s="18">
        <v>4045.86</v>
      </c>
      <c r="H167" s="18"/>
      <c r="I167" s="18"/>
      <c r="J167" s="18">
        <v>5630.98</v>
      </c>
      <c r="K167" s="18">
        <v>5477.95</v>
      </c>
      <c r="L167" s="18"/>
      <c r="M167" s="17">
        <f t="shared" si="78"/>
        <v>0</v>
      </c>
      <c r="N167" s="18">
        <v>5630.97</v>
      </c>
      <c r="O167" s="18">
        <v>6337.55</v>
      </c>
      <c r="P167" s="18"/>
      <c r="Q167" s="18">
        <f t="shared" si="79"/>
        <v>0</v>
      </c>
      <c r="R167" s="18">
        <v>5630.96</v>
      </c>
      <c r="S167" s="18">
        <v>5120.31</v>
      </c>
      <c r="T167" s="18"/>
      <c r="U167" s="18">
        <f t="shared" si="80"/>
        <v>0</v>
      </c>
      <c r="V167" s="20">
        <v>5630.99</v>
      </c>
      <c r="W167" s="20">
        <v>5495.79</v>
      </c>
      <c r="X167" s="20"/>
      <c r="Y167" s="20"/>
      <c r="Z167" s="20">
        <v>7242.39</v>
      </c>
      <c r="AA167" s="20">
        <v>7653.66</v>
      </c>
      <c r="AB167" s="20"/>
      <c r="AC167" s="18"/>
      <c r="AD167" s="20">
        <v>5690.77</v>
      </c>
      <c r="AE167" s="20">
        <v>5805.47</v>
      </c>
      <c r="AF167" s="20"/>
      <c r="AG167" s="20"/>
      <c r="AH167" s="20">
        <v>5690.77</v>
      </c>
      <c r="AI167" s="20">
        <v>6170.44</v>
      </c>
      <c r="AJ167" s="20">
        <v>26794.24</v>
      </c>
      <c r="AK167" s="18">
        <f t="shared" si="81"/>
        <v>22706.98305084746</v>
      </c>
      <c r="AL167" s="20">
        <v>5690.75</v>
      </c>
      <c r="AM167" s="20">
        <v>5258.57</v>
      </c>
      <c r="AN167" s="20">
        <v>95968.6</v>
      </c>
      <c r="AO167" s="21">
        <f t="shared" si="82"/>
        <v>81329.32203389831</v>
      </c>
      <c r="AP167" s="20">
        <v>5690.76</v>
      </c>
      <c r="AQ167" s="20">
        <v>5501.62</v>
      </c>
      <c r="AR167" s="20"/>
      <c r="AS167" s="18">
        <f t="shared" si="68"/>
        <v>0</v>
      </c>
      <c r="AT167" s="20">
        <v>5690.76</v>
      </c>
      <c r="AU167" s="20">
        <v>5388.08</v>
      </c>
      <c r="AV167" s="20"/>
      <c r="AW167" s="18">
        <f t="shared" si="83"/>
        <v>0</v>
      </c>
      <c r="AX167" s="20">
        <v>5690.78</v>
      </c>
      <c r="AY167" s="20">
        <v>6009.94</v>
      </c>
      <c r="AZ167" s="20"/>
      <c r="BA167" s="18">
        <f t="shared" si="84"/>
        <v>0</v>
      </c>
      <c r="BB167" s="20">
        <f t="shared" si="69"/>
        <v>69541.86</v>
      </c>
      <c r="BC167" s="20">
        <f t="shared" si="70"/>
        <v>68265.23999999999</v>
      </c>
      <c r="BD167" s="20">
        <f t="shared" si="71"/>
        <v>122762.84000000001</v>
      </c>
      <c r="BE167" s="20">
        <f t="shared" si="72"/>
        <v>104036.30508474576</v>
      </c>
      <c r="BF167" s="20">
        <f t="shared" si="73"/>
        <v>52979.78999999999</v>
      </c>
      <c r="BG167" s="20"/>
      <c r="BH167" s="20"/>
      <c r="BI167" s="20">
        <f t="shared" si="85"/>
        <v>52979.78999999999</v>
      </c>
      <c r="BJ167" s="20">
        <f t="shared" si="74"/>
        <v>87556.62999999999</v>
      </c>
      <c r="BK167" s="20">
        <f t="shared" si="75"/>
        <v>88186</v>
      </c>
      <c r="BL167" s="20"/>
      <c r="BM167" s="20"/>
      <c r="BN167" s="20"/>
      <c r="BO167" s="20"/>
      <c r="BP167" s="20">
        <f t="shared" si="86"/>
        <v>52979.78999999999</v>
      </c>
      <c r="BQ167" s="17">
        <f t="shared" si="87"/>
        <v>-35206.21000000002</v>
      </c>
      <c r="BR167" s="20">
        <f t="shared" si="88"/>
        <v>88186</v>
      </c>
    </row>
    <row r="168" spans="1:70" s="10" customFormat="1" ht="18.75">
      <c r="A168" s="15">
        <v>157</v>
      </c>
      <c r="B168" s="16" t="s">
        <v>192</v>
      </c>
      <c r="C168" s="17">
        <v>174474.55</v>
      </c>
      <c r="D168" s="18">
        <f t="shared" si="67"/>
        <v>132107.63</v>
      </c>
      <c r="E168" s="18">
        <v>42366.92</v>
      </c>
      <c r="F168" s="18">
        <v>5396.68</v>
      </c>
      <c r="G168" s="18">
        <v>4230.25</v>
      </c>
      <c r="H168" s="18"/>
      <c r="I168" s="18"/>
      <c r="J168" s="18">
        <v>5396.67</v>
      </c>
      <c r="K168" s="18">
        <v>5600.61</v>
      </c>
      <c r="L168" s="18"/>
      <c r="M168" s="17">
        <f t="shared" si="78"/>
        <v>0</v>
      </c>
      <c r="N168" s="18">
        <v>5396.71</v>
      </c>
      <c r="O168" s="18">
        <v>5687.61</v>
      </c>
      <c r="P168" s="18"/>
      <c r="Q168" s="18">
        <f t="shared" si="79"/>
        <v>0</v>
      </c>
      <c r="R168" s="18">
        <v>5396.7</v>
      </c>
      <c r="S168" s="18">
        <v>4699.79</v>
      </c>
      <c r="T168" s="18"/>
      <c r="U168" s="18">
        <f t="shared" si="80"/>
        <v>0</v>
      </c>
      <c r="V168" s="20">
        <v>5396.7</v>
      </c>
      <c r="W168" s="20">
        <v>5342.27</v>
      </c>
      <c r="X168" s="20"/>
      <c r="Y168" s="20"/>
      <c r="Z168" s="20">
        <v>5396.69</v>
      </c>
      <c r="AA168" s="20">
        <v>5154.65</v>
      </c>
      <c r="AB168" s="20"/>
      <c r="AC168" s="18"/>
      <c r="AD168" s="20">
        <v>5396.7</v>
      </c>
      <c r="AE168" s="20">
        <v>5034.85</v>
      </c>
      <c r="AF168" s="20"/>
      <c r="AG168" s="20"/>
      <c r="AH168" s="20">
        <v>5396.7</v>
      </c>
      <c r="AI168" s="20">
        <v>6282.45</v>
      </c>
      <c r="AJ168" s="20"/>
      <c r="AK168" s="18">
        <f t="shared" si="81"/>
        <v>0</v>
      </c>
      <c r="AL168" s="20">
        <v>5428.82</v>
      </c>
      <c r="AM168" s="20">
        <v>4802.01</v>
      </c>
      <c r="AN168" s="20"/>
      <c r="AO168" s="21">
        <f t="shared" si="82"/>
        <v>0</v>
      </c>
      <c r="AP168" s="20">
        <v>5428.83</v>
      </c>
      <c r="AQ168" s="20">
        <v>5279.73</v>
      </c>
      <c r="AR168" s="20"/>
      <c r="AS168" s="18">
        <f t="shared" si="68"/>
        <v>0</v>
      </c>
      <c r="AT168" s="20">
        <v>5428.83</v>
      </c>
      <c r="AU168" s="20">
        <v>5335.64</v>
      </c>
      <c r="AV168" s="20"/>
      <c r="AW168" s="18">
        <f t="shared" si="83"/>
        <v>0</v>
      </c>
      <c r="AX168" s="20">
        <v>5428.81</v>
      </c>
      <c r="AY168" s="20">
        <v>6665.77</v>
      </c>
      <c r="AZ168" s="27">
        <v>6.5</v>
      </c>
      <c r="BA168" s="18">
        <f t="shared" si="84"/>
        <v>5.508474576271187</v>
      </c>
      <c r="BB168" s="20">
        <f t="shared" si="69"/>
        <v>64888.84</v>
      </c>
      <c r="BC168" s="20">
        <f t="shared" si="70"/>
        <v>64115.63000000001</v>
      </c>
      <c r="BD168" s="20">
        <f t="shared" si="71"/>
        <v>6.5</v>
      </c>
      <c r="BE168" s="20">
        <f t="shared" si="72"/>
        <v>5.508474576271187</v>
      </c>
      <c r="BF168" s="20">
        <f t="shared" si="73"/>
        <v>238583.68</v>
      </c>
      <c r="BG168" s="20"/>
      <c r="BH168" s="20"/>
      <c r="BI168" s="20">
        <f t="shared" si="85"/>
        <v>238583.68</v>
      </c>
      <c r="BJ168" s="20">
        <f t="shared" si="74"/>
        <v>196223.26</v>
      </c>
      <c r="BK168" s="20">
        <f t="shared" si="75"/>
        <v>42366.92</v>
      </c>
      <c r="BL168" s="20"/>
      <c r="BM168" s="20"/>
      <c r="BN168" s="20"/>
      <c r="BO168" s="20"/>
      <c r="BP168" s="20">
        <f t="shared" si="86"/>
        <v>238583.68</v>
      </c>
      <c r="BQ168" s="17">
        <f t="shared" si="87"/>
        <v>196216.76</v>
      </c>
      <c r="BR168" s="20">
        <f t="shared" si="88"/>
        <v>42366.92</v>
      </c>
    </row>
    <row r="169" spans="1:70" s="10" customFormat="1" ht="18.75">
      <c r="A169" s="15">
        <v>158</v>
      </c>
      <c r="B169" s="16" t="s">
        <v>193</v>
      </c>
      <c r="C169" s="17">
        <v>126027.5</v>
      </c>
      <c r="D169" s="18">
        <f t="shared" si="67"/>
        <v>113724.86</v>
      </c>
      <c r="E169" s="18">
        <v>12302.64</v>
      </c>
      <c r="F169" s="18">
        <v>5469.58</v>
      </c>
      <c r="G169" s="18">
        <v>4662.27</v>
      </c>
      <c r="H169" s="18"/>
      <c r="I169" s="18"/>
      <c r="J169" s="18">
        <v>5469.61</v>
      </c>
      <c r="K169" s="18">
        <v>5004.88</v>
      </c>
      <c r="L169" s="18"/>
      <c r="M169" s="17">
        <f t="shared" si="78"/>
        <v>0</v>
      </c>
      <c r="N169" s="18">
        <v>5469.59</v>
      </c>
      <c r="O169" s="18">
        <v>5414.38</v>
      </c>
      <c r="P169" s="18"/>
      <c r="Q169" s="18">
        <f t="shared" si="79"/>
        <v>0</v>
      </c>
      <c r="R169" s="18">
        <v>5467.6</v>
      </c>
      <c r="S169" s="18">
        <v>5151.98</v>
      </c>
      <c r="T169" s="18"/>
      <c r="U169" s="18">
        <f t="shared" si="80"/>
        <v>0</v>
      </c>
      <c r="V169" s="20">
        <v>5469.61</v>
      </c>
      <c r="W169" s="20">
        <v>5163.24</v>
      </c>
      <c r="X169" s="20"/>
      <c r="Y169" s="20"/>
      <c r="Z169" s="20">
        <v>7529.71</v>
      </c>
      <c r="AA169" s="20">
        <v>5524.91</v>
      </c>
      <c r="AB169" s="20"/>
      <c r="AC169" s="18"/>
      <c r="AD169" s="20">
        <v>6646.97</v>
      </c>
      <c r="AE169" s="20">
        <v>5663.93</v>
      </c>
      <c r="AF169" s="20"/>
      <c r="AG169" s="20"/>
      <c r="AH169" s="20">
        <v>5529.69</v>
      </c>
      <c r="AI169" s="20">
        <v>5944.34</v>
      </c>
      <c r="AJ169" s="20"/>
      <c r="AK169" s="18">
        <f t="shared" si="81"/>
        <v>0</v>
      </c>
      <c r="AL169" s="20">
        <v>5529.71</v>
      </c>
      <c r="AM169" s="20">
        <v>5748.5</v>
      </c>
      <c r="AN169" s="20"/>
      <c r="AO169" s="21">
        <f t="shared" si="82"/>
        <v>0</v>
      </c>
      <c r="AP169" s="20">
        <v>5529.71</v>
      </c>
      <c r="AQ169" s="20">
        <v>5475.88</v>
      </c>
      <c r="AR169" s="20">
        <v>3320.82</v>
      </c>
      <c r="AS169" s="18">
        <f t="shared" si="68"/>
        <v>2814.2542372881358</v>
      </c>
      <c r="AT169" s="20">
        <v>5529.71</v>
      </c>
      <c r="AU169" s="20">
        <v>4976.62</v>
      </c>
      <c r="AV169" s="20"/>
      <c r="AW169" s="18">
        <f t="shared" si="83"/>
        <v>0</v>
      </c>
      <c r="AX169" s="20">
        <v>5529.7</v>
      </c>
      <c r="AY169" s="20">
        <v>6844.59</v>
      </c>
      <c r="AZ169" s="20">
        <v>3607.86</v>
      </c>
      <c r="BA169" s="18">
        <f t="shared" si="84"/>
        <v>3057.5084745762715</v>
      </c>
      <c r="BB169" s="20">
        <f t="shared" si="69"/>
        <v>69171.19</v>
      </c>
      <c r="BC169" s="20">
        <f t="shared" si="70"/>
        <v>65575.52</v>
      </c>
      <c r="BD169" s="20">
        <f t="shared" si="71"/>
        <v>6928.68</v>
      </c>
      <c r="BE169" s="20">
        <f t="shared" si="72"/>
        <v>5871.762711864407</v>
      </c>
      <c r="BF169" s="20">
        <f t="shared" si="73"/>
        <v>184674.34000000003</v>
      </c>
      <c r="BG169" s="20"/>
      <c r="BH169" s="20"/>
      <c r="BI169" s="20">
        <f t="shared" si="85"/>
        <v>184674.34000000003</v>
      </c>
      <c r="BJ169" s="20">
        <f t="shared" si="74"/>
        <v>179300.38</v>
      </c>
      <c r="BK169" s="20">
        <f t="shared" si="75"/>
        <v>12302.64</v>
      </c>
      <c r="BL169" s="20"/>
      <c r="BM169" s="20"/>
      <c r="BN169" s="20"/>
      <c r="BO169" s="20"/>
      <c r="BP169" s="20">
        <f t="shared" si="86"/>
        <v>184674.34000000003</v>
      </c>
      <c r="BQ169" s="17">
        <f t="shared" si="87"/>
        <v>172371.7</v>
      </c>
      <c r="BR169" s="20">
        <f t="shared" si="88"/>
        <v>12302.64</v>
      </c>
    </row>
    <row r="170" spans="1:70" s="10" customFormat="1" ht="18.75">
      <c r="A170" s="15">
        <v>159</v>
      </c>
      <c r="B170" s="16" t="s">
        <v>194</v>
      </c>
      <c r="C170" s="17">
        <v>479843.34</v>
      </c>
      <c r="D170" s="18">
        <f t="shared" si="67"/>
        <v>412300.59</v>
      </c>
      <c r="E170" s="18">
        <v>67542.75</v>
      </c>
      <c r="F170" s="18">
        <v>17185.48</v>
      </c>
      <c r="G170" s="18">
        <v>13381.05</v>
      </c>
      <c r="H170" s="18"/>
      <c r="I170" s="18"/>
      <c r="J170" s="18">
        <v>17185.48</v>
      </c>
      <c r="K170" s="18">
        <v>15246.82</v>
      </c>
      <c r="L170" s="18"/>
      <c r="M170" s="17">
        <f t="shared" si="78"/>
        <v>0</v>
      </c>
      <c r="N170" s="18">
        <v>17251.81</v>
      </c>
      <c r="O170" s="18">
        <v>18893.43</v>
      </c>
      <c r="P170" s="18"/>
      <c r="Q170" s="18">
        <f t="shared" si="79"/>
        <v>0</v>
      </c>
      <c r="R170" s="18">
        <v>17250.67</v>
      </c>
      <c r="S170" s="18">
        <v>16878.95</v>
      </c>
      <c r="T170" s="18"/>
      <c r="U170" s="18">
        <f t="shared" si="80"/>
        <v>0</v>
      </c>
      <c r="V170" s="20">
        <v>17367.45</v>
      </c>
      <c r="W170" s="20">
        <v>18012.38</v>
      </c>
      <c r="X170" s="20"/>
      <c r="Y170" s="20"/>
      <c r="Z170" s="20">
        <v>17367.47</v>
      </c>
      <c r="AA170" s="20">
        <v>17554.76</v>
      </c>
      <c r="AB170" s="20">
        <f>7428.54</f>
        <v>7428.54</v>
      </c>
      <c r="AC170" s="21">
        <f>AB170/1.18</f>
        <v>6295.372881355933</v>
      </c>
      <c r="AD170" s="20">
        <v>17355.83</v>
      </c>
      <c r="AE170" s="20">
        <v>15725.41</v>
      </c>
      <c r="AF170" s="20"/>
      <c r="AG170" s="20"/>
      <c r="AH170" s="20">
        <v>17499.17</v>
      </c>
      <c r="AI170" s="20">
        <v>16515.13</v>
      </c>
      <c r="AJ170" s="20">
        <f>2781.21+2781.21</f>
        <v>5562.42</v>
      </c>
      <c r="AK170" s="18">
        <f t="shared" si="81"/>
        <v>4713.9152542372885</v>
      </c>
      <c r="AL170" s="20">
        <v>17499.19</v>
      </c>
      <c r="AM170" s="20">
        <v>18248.27</v>
      </c>
      <c r="AN170" s="20"/>
      <c r="AO170" s="21">
        <f t="shared" si="82"/>
        <v>0</v>
      </c>
      <c r="AP170" s="20">
        <v>17499.17</v>
      </c>
      <c r="AQ170" s="20">
        <v>18867.64</v>
      </c>
      <c r="AR170" s="20"/>
      <c r="AS170" s="18">
        <f t="shared" si="68"/>
        <v>0</v>
      </c>
      <c r="AT170" s="20">
        <v>17499.18</v>
      </c>
      <c r="AU170" s="20">
        <v>17023.79</v>
      </c>
      <c r="AV170" s="20"/>
      <c r="AW170" s="18">
        <f t="shared" si="83"/>
        <v>0</v>
      </c>
      <c r="AX170" s="20">
        <v>17578.37</v>
      </c>
      <c r="AY170" s="20">
        <v>21254.31</v>
      </c>
      <c r="AZ170" s="20"/>
      <c r="BA170" s="18">
        <f t="shared" si="84"/>
        <v>0</v>
      </c>
      <c r="BB170" s="20">
        <f t="shared" si="69"/>
        <v>208539.27000000002</v>
      </c>
      <c r="BC170" s="20">
        <f t="shared" si="70"/>
        <v>207601.94</v>
      </c>
      <c r="BD170" s="20">
        <f t="shared" si="71"/>
        <v>12990.96</v>
      </c>
      <c r="BE170" s="20">
        <f t="shared" si="72"/>
        <v>11009.288135593222</v>
      </c>
      <c r="BF170" s="20">
        <f t="shared" si="73"/>
        <v>674454.3200000001</v>
      </c>
      <c r="BG170" s="20"/>
      <c r="BH170" s="20"/>
      <c r="BI170" s="20">
        <f t="shared" si="85"/>
        <v>674454.3200000001</v>
      </c>
      <c r="BJ170" s="20">
        <f t="shared" si="74"/>
        <v>619902.53</v>
      </c>
      <c r="BK170" s="20">
        <f t="shared" si="75"/>
        <v>67542.75</v>
      </c>
      <c r="BL170" s="20"/>
      <c r="BM170" s="20"/>
      <c r="BN170" s="20"/>
      <c r="BO170" s="20"/>
      <c r="BP170" s="20">
        <f t="shared" si="86"/>
        <v>674454.3200000001</v>
      </c>
      <c r="BQ170" s="17">
        <f t="shared" si="87"/>
        <v>606911.5700000001</v>
      </c>
      <c r="BR170" s="20">
        <f t="shared" si="88"/>
        <v>67542.75</v>
      </c>
    </row>
    <row r="171" spans="1:70" s="10" customFormat="1" ht="18.75">
      <c r="A171" s="15">
        <v>160</v>
      </c>
      <c r="B171" s="16" t="s">
        <v>195</v>
      </c>
      <c r="C171" s="17">
        <v>391047.87</v>
      </c>
      <c r="D171" s="18">
        <f t="shared" si="67"/>
        <v>308871.19</v>
      </c>
      <c r="E171" s="18">
        <v>82176.68</v>
      </c>
      <c r="F171" s="18">
        <v>7667.74</v>
      </c>
      <c r="G171" s="18">
        <v>5985.8</v>
      </c>
      <c r="H171" s="18"/>
      <c r="I171" s="18"/>
      <c r="J171" s="18">
        <v>7667.76</v>
      </c>
      <c r="K171" s="18">
        <v>6843.63</v>
      </c>
      <c r="L171" s="18"/>
      <c r="M171" s="17">
        <f t="shared" si="78"/>
        <v>0</v>
      </c>
      <c r="N171" s="18">
        <v>7719.84</v>
      </c>
      <c r="O171" s="18">
        <v>8886.26</v>
      </c>
      <c r="P171" s="18"/>
      <c r="Q171" s="18">
        <f t="shared" si="79"/>
        <v>0</v>
      </c>
      <c r="R171" s="18">
        <v>7719.84</v>
      </c>
      <c r="S171" s="18">
        <v>7099.83</v>
      </c>
      <c r="T171" s="18"/>
      <c r="U171" s="18">
        <f t="shared" si="80"/>
        <v>0</v>
      </c>
      <c r="V171" s="20">
        <v>7719.83</v>
      </c>
      <c r="W171" s="20">
        <v>7651.63</v>
      </c>
      <c r="X171" s="20"/>
      <c r="Y171" s="20"/>
      <c r="Z171" s="20">
        <v>7615.1</v>
      </c>
      <c r="AA171" s="20">
        <v>6479.76</v>
      </c>
      <c r="AB171" s="20"/>
      <c r="AC171" s="18"/>
      <c r="AD171" s="20">
        <v>7615.08</v>
      </c>
      <c r="AE171" s="20">
        <v>7329.4</v>
      </c>
      <c r="AF171" s="20"/>
      <c r="AG171" s="20"/>
      <c r="AH171" s="20">
        <v>7719.85</v>
      </c>
      <c r="AI171" s="20">
        <v>8486.4</v>
      </c>
      <c r="AJ171" s="20"/>
      <c r="AK171" s="18">
        <f t="shared" si="81"/>
        <v>0</v>
      </c>
      <c r="AL171" s="20">
        <v>7719.87</v>
      </c>
      <c r="AM171" s="20">
        <v>8121.38</v>
      </c>
      <c r="AN171" s="20"/>
      <c r="AO171" s="21">
        <f t="shared" si="82"/>
        <v>0</v>
      </c>
      <c r="AP171" s="20">
        <v>7719.88</v>
      </c>
      <c r="AQ171" s="20">
        <v>7568.57</v>
      </c>
      <c r="AR171" s="20"/>
      <c r="AS171" s="18">
        <f t="shared" si="68"/>
        <v>0</v>
      </c>
      <c r="AT171" s="20">
        <v>7719.85</v>
      </c>
      <c r="AU171" s="20">
        <v>6488.08</v>
      </c>
      <c r="AV171" s="20"/>
      <c r="AW171" s="18">
        <f t="shared" si="83"/>
        <v>0</v>
      </c>
      <c r="AX171" s="20">
        <v>7719.85</v>
      </c>
      <c r="AY171" s="20">
        <v>9659.46</v>
      </c>
      <c r="AZ171" s="20"/>
      <c r="BA171" s="18">
        <f t="shared" si="84"/>
        <v>0</v>
      </c>
      <c r="BB171" s="20">
        <f t="shared" si="69"/>
        <v>92324.49</v>
      </c>
      <c r="BC171" s="20">
        <f t="shared" si="70"/>
        <v>90600.2</v>
      </c>
      <c r="BD171" s="20">
        <f t="shared" si="71"/>
        <v>0</v>
      </c>
      <c r="BE171" s="20">
        <f t="shared" si="72"/>
        <v>0</v>
      </c>
      <c r="BF171" s="20">
        <f t="shared" si="73"/>
        <v>481648.07</v>
      </c>
      <c r="BG171" s="20"/>
      <c r="BH171" s="20"/>
      <c r="BI171" s="20">
        <f t="shared" si="85"/>
        <v>481648.07</v>
      </c>
      <c r="BJ171" s="20">
        <f t="shared" si="74"/>
        <v>399471.39</v>
      </c>
      <c r="BK171" s="20">
        <f t="shared" si="75"/>
        <v>82176.68</v>
      </c>
      <c r="BL171" s="20"/>
      <c r="BM171" s="20"/>
      <c r="BN171" s="20"/>
      <c r="BO171" s="20"/>
      <c r="BP171" s="20">
        <f t="shared" si="86"/>
        <v>481648.07</v>
      </c>
      <c r="BQ171" s="17">
        <f t="shared" si="87"/>
        <v>399471.39</v>
      </c>
      <c r="BR171" s="20">
        <f t="shared" si="88"/>
        <v>82176.68</v>
      </c>
    </row>
    <row r="172" spans="1:70" s="8" customFormat="1" ht="38.25" customHeight="1" thickBot="1">
      <c r="A172" s="184" t="s">
        <v>196</v>
      </c>
      <c r="B172" s="185"/>
      <c r="C172" s="41">
        <f aca="true" t="shared" si="89" ref="C172:AH172">SUM(C12:C171)</f>
        <v>12182652.260000004</v>
      </c>
      <c r="D172" s="41">
        <f t="shared" si="89"/>
        <v>5644576.7600000035</v>
      </c>
      <c r="E172" s="41">
        <f t="shared" si="89"/>
        <v>6538075.499999997</v>
      </c>
      <c r="F172" s="42">
        <f t="shared" si="89"/>
        <v>1618131.809999999</v>
      </c>
      <c r="G172" s="42">
        <f t="shared" si="89"/>
        <v>1327720.13</v>
      </c>
      <c r="H172" s="42">
        <f t="shared" si="89"/>
        <v>0</v>
      </c>
      <c r="I172" s="42">
        <f t="shared" si="89"/>
        <v>0</v>
      </c>
      <c r="J172" s="42">
        <f t="shared" si="89"/>
        <v>1621151.0499999993</v>
      </c>
      <c r="K172" s="42">
        <f t="shared" si="89"/>
        <v>1503317.540000001</v>
      </c>
      <c r="L172" s="42">
        <f t="shared" si="89"/>
        <v>33615.65</v>
      </c>
      <c r="M172" s="42">
        <f t="shared" si="89"/>
        <v>28487.83898305085</v>
      </c>
      <c r="N172" s="41">
        <f t="shared" si="89"/>
        <v>1621751.7399999995</v>
      </c>
      <c r="O172" s="42">
        <f t="shared" si="89"/>
        <v>1827050.3400000008</v>
      </c>
      <c r="P172" s="42">
        <f t="shared" si="89"/>
        <v>274630.25</v>
      </c>
      <c r="Q172" s="42">
        <f t="shared" si="89"/>
        <v>237316.72745762713</v>
      </c>
      <c r="R172" s="42">
        <f t="shared" si="89"/>
        <v>1623685.6799999997</v>
      </c>
      <c r="S172" s="42">
        <f t="shared" si="89"/>
        <v>1446419.4500000002</v>
      </c>
      <c r="T172" s="42">
        <f t="shared" si="89"/>
        <v>1173814.7100000002</v>
      </c>
      <c r="U172" s="43">
        <f t="shared" si="80"/>
        <v>994758.2288135595</v>
      </c>
      <c r="V172" s="42">
        <f t="shared" si="89"/>
        <v>1629888.87</v>
      </c>
      <c r="W172" s="42">
        <f t="shared" si="89"/>
        <v>1635660.1699999995</v>
      </c>
      <c r="X172" s="42">
        <f t="shared" si="89"/>
        <v>639463.25</v>
      </c>
      <c r="Y172" s="42">
        <f t="shared" si="89"/>
        <v>541918.0084745763</v>
      </c>
      <c r="Z172" s="42">
        <f t="shared" si="89"/>
        <v>1659805.1199999987</v>
      </c>
      <c r="AA172" s="42">
        <f t="shared" si="89"/>
        <v>1633154.679999999</v>
      </c>
      <c r="AB172" s="42">
        <f t="shared" si="89"/>
        <v>1180984.5632</v>
      </c>
      <c r="AC172" s="42">
        <f t="shared" si="89"/>
        <v>1000834.3722033899</v>
      </c>
      <c r="AD172" s="42">
        <f t="shared" si="89"/>
        <v>1627843.8799999992</v>
      </c>
      <c r="AE172" s="42">
        <f t="shared" si="89"/>
        <v>1594942.63</v>
      </c>
      <c r="AF172" s="42">
        <f t="shared" si="89"/>
        <v>1347281.7</v>
      </c>
      <c r="AG172" s="42">
        <f t="shared" si="89"/>
        <v>1141764.152542373</v>
      </c>
      <c r="AH172" s="42">
        <f t="shared" si="89"/>
        <v>1628617.8500000003</v>
      </c>
      <c r="AI172" s="42">
        <f aca="true" t="shared" si="90" ref="AI172:BO172">SUM(AI12:AI171)</f>
        <v>1711639.16</v>
      </c>
      <c r="AJ172" s="42">
        <f t="shared" si="90"/>
        <v>1814105.05</v>
      </c>
      <c r="AK172" s="42">
        <f t="shared" si="90"/>
        <v>1558671.960338983</v>
      </c>
      <c r="AL172" s="42">
        <f t="shared" si="90"/>
        <v>1629545.3999999997</v>
      </c>
      <c r="AM172" s="42">
        <f t="shared" si="90"/>
        <v>1613746.8499999994</v>
      </c>
      <c r="AN172" s="42">
        <f t="shared" si="90"/>
        <v>1808544.63</v>
      </c>
      <c r="AO172" s="44">
        <f t="shared" si="90"/>
        <v>1532970.0254237284</v>
      </c>
      <c r="AP172" s="42">
        <f t="shared" si="90"/>
        <v>1613312.6899999995</v>
      </c>
      <c r="AQ172" s="42">
        <f t="shared" si="90"/>
        <v>1621103.3499999992</v>
      </c>
      <c r="AR172" s="42">
        <f t="shared" si="90"/>
        <v>6269706.15</v>
      </c>
      <c r="AS172" s="42">
        <f t="shared" si="90"/>
        <v>5377295.669999998</v>
      </c>
      <c r="AT172" s="42">
        <f t="shared" si="90"/>
        <v>1630140.5499999998</v>
      </c>
      <c r="AU172" s="42">
        <f t="shared" si="90"/>
        <v>1648214.28</v>
      </c>
      <c r="AV172" s="42">
        <f t="shared" si="90"/>
        <v>1763439.1100000003</v>
      </c>
      <c r="AW172" s="42">
        <f t="shared" si="90"/>
        <v>1506642.3628813562</v>
      </c>
      <c r="AX172" s="42">
        <f t="shared" si="90"/>
        <v>1632093.1500000008</v>
      </c>
      <c r="AY172" s="42">
        <f t="shared" si="90"/>
        <v>1815953.6299999994</v>
      </c>
      <c r="AZ172" s="42">
        <f t="shared" si="90"/>
        <v>3558729.7299999995</v>
      </c>
      <c r="BA172" s="42">
        <f t="shared" si="90"/>
        <v>3015872.652542373</v>
      </c>
      <c r="BB172" s="42">
        <f t="shared" si="90"/>
        <v>19535967.79</v>
      </c>
      <c r="BC172" s="42">
        <f t="shared" si="90"/>
        <v>19378922.21</v>
      </c>
      <c r="BD172" s="42">
        <f t="shared" si="90"/>
        <v>19864314.793200005</v>
      </c>
      <c r="BE172" s="42">
        <f t="shared" si="90"/>
        <v>16936531.999661017</v>
      </c>
      <c r="BF172" s="42">
        <f t="shared" si="90"/>
        <v>11697259.6768</v>
      </c>
      <c r="BG172" s="42">
        <f>SUM(BG12:BG171)</f>
        <v>793203</v>
      </c>
      <c r="BH172" s="42">
        <f t="shared" si="90"/>
        <v>0</v>
      </c>
      <c r="BI172" s="42">
        <f t="shared" si="90"/>
        <v>12490462.676799998</v>
      </c>
      <c r="BJ172" s="42">
        <f t="shared" si="90"/>
        <v>25023498.97000001</v>
      </c>
      <c r="BK172" s="42">
        <f t="shared" si="90"/>
        <v>6538075.499999997</v>
      </c>
      <c r="BL172" s="42">
        <f t="shared" si="90"/>
        <v>3653602.99</v>
      </c>
      <c r="BM172" s="42">
        <f t="shared" si="90"/>
        <v>346647.17000000004</v>
      </c>
      <c r="BN172" s="42">
        <f t="shared" si="90"/>
        <v>1103308.3900000001</v>
      </c>
      <c r="BO172" s="42">
        <f t="shared" si="90"/>
        <v>41635.8</v>
      </c>
      <c r="BP172" s="41">
        <f>SUM(BP12:BP171)</f>
        <v>8862067.036799999</v>
      </c>
      <c r="BQ172" s="41">
        <f>SUM(BQ12:BQ171)</f>
        <v>3497646.4267999963</v>
      </c>
      <c r="BR172" s="42">
        <f>SUM(BR12:BR171)</f>
        <v>6196124.549999997</v>
      </c>
    </row>
    <row r="173" spans="1:70" ht="42" customHeight="1" thickTop="1">
      <c r="A173" s="45"/>
      <c r="B173" s="46" t="s">
        <v>197</v>
      </c>
      <c r="C173" s="47">
        <f aca="true" t="shared" si="91" ref="C173:AH173">SUM(C174:C177)</f>
        <v>109437.37</v>
      </c>
      <c r="D173" s="47">
        <f t="shared" si="91"/>
        <v>109437.37</v>
      </c>
      <c r="E173" s="47">
        <f t="shared" si="91"/>
        <v>0</v>
      </c>
      <c r="F173" s="47">
        <f t="shared" si="91"/>
        <v>0</v>
      </c>
      <c r="G173" s="47">
        <f t="shared" si="91"/>
        <v>87.89</v>
      </c>
      <c r="H173" s="47">
        <f t="shared" si="91"/>
        <v>0</v>
      </c>
      <c r="I173" s="47">
        <f t="shared" si="91"/>
        <v>0</v>
      </c>
      <c r="J173" s="47">
        <f t="shared" si="91"/>
        <v>0</v>
      </c>
      <c r="K173" s="47">
        <f t="shared" si="91"/>
        <v>-2.8999999999999995</v>
      </c>
      <c r="L173" s="47">
        <f t="shared" si="91"/>
        <v>0</v>
      </c>
      <c r="M173" s="47">
        <f t="shared" si="91"/>
        <v>0</v>
      </c>
      <c r="N173" s="47">
        <f t="shared" si="91"/>
        <v>0</v>
      </c>
      <c r="O173" s="47">
        <f t="shared" si="91"/>
        <v>19.810000000000002</v>
      </c>
      <c r="P173" s="47">
        <f t="shared" si="91"/>
        <v>0</v>
      </c>
      <c r="Q173" s="47">
        <f t="shared" si="91"/>
        <v>0</v>
      </c>
      <c r="R173" s="47">
        <f t="shared" si="91"/>
        <v>0</v>
      </c>
      <c r="S173" s="47">
        <f t="shared" si="91"/>
        <v>-39.78</v>
      </c>
      <c r="T173" s="47">
        <f t="shared" si="91"/>
        <v>0</v>
      </c>
      <c r="U173" s="31">
        <f t="shared" si="80"/>
        <v>0</v>
      </c>
      <c r="V173" s="47">
        <f t="shared" si="91"/>
        <v>0</v>
      </c>
      <c r="W173" s="47">
        <f t="shared" si="91"/>
        <v>17.06</v>
      </c>
      <c r="X173" s="47">
        <f t="shared" si="91"/>
        <v>0</v>
      </c>
      <c r="Y173" s="47">
        <f t="shared" si="91"/>
        <v>0</v>
      </c>
      <c r="Z173" s="47">
        <f t="shared" si="91"/>
        <v>0</v>
      </c>
      <c r="AA173" s="47">
        <f t="shared" si="91"/>
        <v>0</v>
      </c>
      <c r="AB173" s="47">
        <f t="shared" si="91"/>
        <v>0</v>
      </c>
      <c r="AC173" s="47">
        <f t="shared" si="91"/>
        <v>0</v>
      </c>
      <c r="AD173" s="47">
        <f t="shared" si="91"/>
        <v>0</v>
      </c>
      <c r="AE173" s="47">
        <f t="shared" si="91"/>
        <v>0</v>
      </c>
      <c r="AF173" s="47">
        <f t="shared" si="91"/>
        <v>0</v>
      </c>
      <c r="AG173" s="47">
        <f t="shared" si="91"/>
        <v>0</v>
      </c>
      <c r="AH173" s="47">
        <f t="shared" si="91"/>
        <v>0</v>
      </c>
      <c r="AI173" s="47">
        <f aca="true" t="shared" si="92" ref="AI173:BM173">SUM(AI174:AI177)</f>
        <v>0</v>
      </c>
      <c r="AJ173" s="47">
        <f t="shared" si="92"/>
        <v>0</v>
      </c>
      <c r="AK173" s="47">
        <f t="shared" si="92"/>
        <v>0</v>
      </c>
      <c r="AL173" s="47">
        <f t="shared" si="92"/>
        <v>0</v>
      </c>
      <c r="AM173" s="48">
        <f t="shared" si="92"/>
        <v>43.27</v>
      </c>
      <c r="AN173" s="49">
        <f t="shared" si="92"/>
        <v>0</v>
      </c>
      <c r="AO173" s="50">
        <f t="shared" si="92"/>
        <v>0</v>
      </c>
      <c r="AP173" s="47">
        <f t="shared" si="92"/>
        <v>0</v>
      </c>
      <c r="AQ173" s="47">
        <f t="shared" si="92"/>
        <v>0</v>
      </c>
      <c r="AR173" s="47">
        <f t="shared" si="92"/>
        <v>0</v>
      </c>
      <c r="AS173" s="47">
        <f t="shared" si="92"/>
        <v>0</v>
      </c>
      <c r="AT173" s="47">
        <f t="shared" si="92"/>
        <v>0</v>
      </c>
      <c r="AU173" s="47">
        <f t="shared" si="92"/>
        <v>118.4</v>
      </c>
      <c r="AV173" s="47">
        <f t="shared" si="92"/>
        <v>0</v>
      </c>
      <c r="AW173" s="47">
        <f t="shared" si="92"/>
        <v>0</v>
      </c>
      <c r="AX173" s="47">
        <f t="shared" si="92"/>
        <v>0</v>
      </c>
      <c r="AY173" s="47">
        <f t="shared" si="92"/>
        <v>0</v>
      </c>
      <c r="AZ173" s="47">
        <f t="shared" si="92"/>
        <v>0</v>
      </c>
      <c r="BA173" s="47">
        <f t="shared" si="92"/>
        <v>0</v>
      </c>
      <c r="BB173" s="47">
        <f t="shared" si="92"/>
        <v>0</v>
      </c>
      <c r="BC173" s="48">
        <f t="shared" si="92"/>
        <v>243.75</v>
      </c>
      <c r="BD173" s="48">
        <f t="shared" si="92"/>
        <v>0</v>
      </c>
      <c r="BE173" s="48">
        <f t="shared" si="92"/>
        <v>0</v>
      </c>
      <c r="BF173" s="48">
        <f t="shared" si="92"/>
        <v>109681.12000000001</v>
      </c>
      <c r="BG173" s="48"/>
      <c r="BH173" s="47">
        <f t="shared" si="92"/>
        <v>0</v>
      </c>
      <c r="BI173" s="48">
        <f t="shared" si="92"/>
        <v>109681.12000000001</v>
      </c>
      <c r="BJ173" s="47">
        <f t="shared" si="92"/>
        <v>109681.12000000001</v>
      </c>
      <c r="BK173" s="47">
        <f t="shared" si="92"/>
        <v>0</v>
      </c>
      <c r="BL173" s="47">
        <f t="shared" si="92"/>
        <v>0</v>
      </c>
      <c r="BM173" s="47">
        <f t="shared" si="92"/>
        <v>0</v>
      </c>
      <c r="BN173" s="47"/>
      <c r="BO173" s="47"/>
      <c r="BP173" s="47">
        <f>SUM(BP174:BP177)</f>
        <v>109681.12000000001</v>
      </c>
      <c r="BQ173" s="47">
        <f>SUM(BQ174:BQ177)</f>
        <v>109681.12000000001</v>
      </c>
      <c r="BR173" s="47">
        <f>SUM(BR174:BR177)</f>
        <v>0</v>
      </c>
    </row>
    <row r="174" spans="1:70" ht="24.75" customHeight="1">
      <c r="A174" s="51"/>
      <c r="B174" s="52" t="s">
        <v>198</v>
      </c>
      <c r="C174" s="53">
        <v>806.79</v>
      </c>
      <c r="D174" s="17">
        <f>C174-E174</f>
        <v>806.79</v>
      </c>
      <c r="E174" s="53"/>
      <c r="F174" s="17"/>
      <c r="G174" s="17">
        <v>87.89</v>
      </c>
      <c r="H174" s="54"/>
      <c r="I174" s="54"/>
      <c r="J174" s="54"/>
      <c r="K174" s="54">
        <v>7.28</v>
      </c>
      <c r="L174" s="54"/>
      <c r="M174" s="17">
        <f>L174/1.18</f>
        <v>0</v>
      </c>
      <c r="N174" s="54"/>
      <c r="O174" s="55">
        <v>-20.32</v>
      </c>
      <c r="P174" s="54"/>
      <c r="Q174" s="18">
        <f>P174/1.18</f>
        <v>0</v>
      </c>
      <c r="R174" s="54"/>
      <c r="S174" s="55"/>
      <c r="T174" s="54"/>
      <c r="U174" s="18">
        <f t="shared" si="80"/>
        <v>0</v>
      </c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56"/>
      <c r="AO174" s="57"/>
      <c r="AP174" s="14"/>
      <c r="AQ174" s="14"/>
      <c r="AR174" s="14"/>
      <c r="AS174" s="18">
        <f>AR174/1.18</f>
        <v>0</v>
      </c>
      <c r="AT174" s="14"/>
      <c r="AU174" s="14"/>
      <c r="AV174" s="14"/>
      <c r="AW174" s="14"/>
      <c r="AX174" s="14"/>
      <c r="AY174" s="14"/>
      <c r="AZ174" s="14"/>
      <c r="BA174" s="14"/>
      <c r="BB174" s="20">
        <f aca="true" t="shared" si="93" ref="BB174:BE176">AX174+AT174+AP174+AL174+AH174+AD174+Z174+V174+R174+N174+J174+F174</f>
        <v>0</v>
      </c>
      <c r="BC174" s="58">
        <f t="shared" si="93"/>
        <v>74.85</v>
      </c>
      <c r="BD174" s="58">
        <f t="shared" si="93"/>
        <v>0</v>
      </c>
      <c r="BE174" s="58">
        <f t="shared" si="93"/>
        <v>0</v>
      </c>
      <c r="BF174" s="58">
        <f>C174+BC174-BD174</f>
        <v>881.64</v>
      </c>
      <c r="BG174" s="58"/>
      <c r="BH174" s="14"/>
      <c r="BI174" s="20">
        <f>BF174-BH174+BG174</f>
        <v>881.64</v>
      </c>
      <c r="BJ174" s="20">
        <f>BC174+D174</f>
        <v>881.64</v>
      </c>
      <c r="BK174" s="17">
        <f>E174</f>
        <v>0</v>
      </c>
      <c r="BL174" s="14"/>
      <c r="BM174" s="14"/>
      <c r="BN174" s="14"/>
      <c r="BO174" s="14"/>
      <c r="BP174" s="17">
        <f>C174+BC174-BD174-BL174-BM174</f>
        <v>881.64</v>
      </c>
      <c r="BQ174" s="17">
        <f>D174+BC174-BD174-BL174</f>
        <v>881.64</v>
      </c>
      <c r="BR174" s="17">
        <f>E174-BM174</f>
        <v>0</v>
      </c>
    </row>
    <row r="175" spans="1:70" ht="21" customHeight="1">
      <c r="A175" s="59"/>
      <c r="B175" s="60" t="s">
        <v>199</v>
      </c>
      <c r="C175" s="61">
        <v>60996.55</v>
      </c>
      <c r="D175" s="17">
        <f>C175-E175</f>
        <v>60996.55</v>
      </c>
      <c r="E175" s="61"/>
      <c r="F175" s="62"/>
      <c r="G175" s="61"/>
      <c r="H175" s="62"/>
      <c r="I175" s="62"/>
      <c r="J175" s="62"/>
      <c r="K175" s="61">
        <v>-10.18</v>
      </c>
      <c r="L175" s="62"/>
      <c r="M175" s="17">
        <f>L175/1.18</f>
        <v>0</v>
      </c>
      <c r="N175" s="63"/>
      <c r="O175" s="64">
        <v>40.13</v>
      </c>
      <c r="P175" s="63"/>
      <c r="Q175" s="18">
        <f>P175/1.18</f>
        <v>0</v>
      </c>
      <c r="R175" s="61"/>
      <c r="S175" s="61">
        <v>-39.78</v>
      </c>
      <c r="T175" s="65"/>
      <c r="U175" s="18">
        <f t="shared" si="80"/>
        <v>0</v>
      </c>
      <c r="V175" s="65"/>
      <c r="W175" s="61"/>
      <c r="X175" s="65"/>
      <c r="Y175" s="65"/>
      <c r="Z175" s="65"/>
      <c r="AA175" s="61"/>
      <c r="AB175" s="65"/>
      <c r="AC175" s="65"/>
      <c r="AD175" s="65"/>
      <c r="AE175" s="65"/>
      <c r="AF175" s="65"/>
      <c r="AG175" s="65"/>
      <c r="AH175" s="65"/>
      <c r="AI175" s="65"/>
      <c r="AJ175" s="65"/>
      <c r="AK175" s="65"/>
      <c r="AL175" s="65"/>
      <c r="AM175" s="65"/>
      <c r="AN175" s="66"/>
      <c r="AO175" s="67"/>
      <c r="AP175" s="68"/>
      <c r="AQ175" s="65"/>
      <c r="AR175" s="65"/>
      <c r="AS175" s="18">
        <f>AR175/1.18</f>
        <v>0</v>
      </c>
      <c r="AT175" s="65"/>
      <c r="AU175" s="65">
        <v>118.4</v>
      </c>
      <c r="AV175" s="65"/>
      <c r="AW175" s="65"/>
      <c r="AX175" s="65"/>
      <c r="AY175" s="65"/>
      <c r="AZ175" s="65"/>
      <c r="BA175" s="65"/>
      <c r="BB175" s="20">
        <f t="shared" si="93"/>
        <v>0</v>
      </c>
      <c r="BC175" s="58">
        <f t="shared" si="93"/>
        <v>108.57</v>
      </c>
      <c r="BD175" s="58">
        <f t="shared" si="93"/>
        <v>0</v>
      </c>
      <c r="BE175" s="58">
        <f t="shared" si="93"/>
        <v>0</v>
      </c>
      <c r="BF175" s="58">
        <f>C175+BC175-BD175</f>
        <v>61105.12</v>
      </c>
      <c r="BG175" s="58"/>
      <c r="BH175" s="14"/>
      <c r="BI175" s="20">
        <f>BF175-BH175+BG175</f>
        <v>61105.12</v>
      </c>
      <c r="BJ175" s="20">
        <f>BC175+D175</f>
        <v>61105.12</v>
      </c>
      <c r="BK175" s="17">
        <f>E175</f>
        <v>0</v>
      </c>
      <c r="BL175" s="14"/>
      <c r="BM175" s="14"/>
      <c r="BN175" s="14"/>
      <c r="BO175" s="14"/>
      <c r="BP175" s="17">
        <f>C175+BC175-BD175-BL175-BM175</f>
        <v>61105.12</v>
      </c>
      <c r="BQ175" s="17">
        <f>D175+BC175-BD175-BL175</f>
        <v>61105.12</v>
      </c>
      <c r="BR175" s="17">
        <f>E175-BM175</f>
        <v>0</v>
      </c>
    </row>
    <row r="176" spans="1:70" ht="21" customHeight="1">
      <c r="A176" s="51" t="s">
        <v>200</v>
      </c>
      <c r="B176" s="14" t="s">
        <v>201</v>
      </c>
      <c r="C176" s="17">
        <v>46866</v>
      </c>
      <c r="D176" s="17">
        <f>C176-E176</f>
        <v>46866</v>
      </c>
      <c r="E176" s="17"/>
      <c r="F176" s="17"/>
      <c r="G176" s="17"/>
      <c r="H176" s="17"/>
      <c r="I176" s="17"/>
      <c r="J176" s="14"/>
      <c r="K176" s="17"/>
      <c r="L176" s="17"/>
      <c r="M176" s="17">
        <f>L176/1.18</f>
        <v>0</v>
      </c>
      <c r="N176" s="14"/>
      <c r="O176" s="17"/>
      <c r="P176" s="14"/>
      <c r="Q176" s="18">
        <f>P176/1.18</f>
        <v>0</v>
      </c>
      <c r="R176" s="14"/>
      <c r="S176" s="14"/>
      <c r="T176" s="14"/>
      <c r="U176" s="18">
        <f t="shared" si="80"/>
        <v>0</v>
      </c>
      <c r="V176" s="14"/>
      <c r="W176" s="17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56"/>
      <c r="AO176" s="57"/>
      <c r="AP176" s="14"/>
      <c r="AQ176" s="14"/>
      <c r="AR176" s="14"/>
      <c r="AS176" s="18">
        <f>AR176/1.18</f>
        <v>0</v>
      </c>
      <c r="AT176" s="14"/>
      <c r="AU176" s="14"/>
      <c r="AV176" s="14"/>
      <c r="AW176" s="14"/>
      <c r="AX176" s="14"/>
      <c r="AY176" s="14"/>
      <c r="AZ176" s="14"/>
      <c r="BA176" s="14"/>
      <c r="BB176" s="20">
        <f t="shared" si="93"/>
        <v>0</v>
      </c>
      <c r="BC176" s="58">
        <f t="shared" si="93"/>
        <v>0</v>
      </c>
      <c r="BD176" s="58">
        <f t="shared" si="93"/>
        <v>0</v>
      </c>
      <c r="BE176" s="58">
        <f t="shared" si="93"/>
        <v>0</v>
      </c>
      <c r="BF176" s="58">
        <f>C176+BC176-BD176</f>
        <v>46866</v>
      </c>
      <c r="BG176" s="58"/>
      <c r="BH176" s="14"/>
      <c r="BI176" s="20">
        <f>BF176-BH176+BG176</f>
        <v>46866</v>
      </c>
      <c r="BJ176" s="20">
        <f>BC176+D176</f>
        <v>46866</v>
      </c>
      <c r="BK176" s="17">
        <f>E176</f>
        <v>0</v>
      </c>
      <c r="BL176" s="14"/>
      <c r="BM176" s="14"/>
      <c r="BN176" s="14"/>
      <c r="BO176" s="14"/>
      <c r="BP176" s="17">
        <f>C176+BC176-BD176-BL176-BM176</f>
        <v>46866</v>
      </c>
      <c r="BQ176" s="17">
        <f>D176+BC176-BD176-BL176</f>
        <v>46866</v>
      </c>
      <c r="BR176" s="17">
        <f>E176-BM176</f>
        <v>0</v>
      </c>
    </row>
    <row r="177" spans="1:70" ht="21" customHeight="1">
      <c r="A177" s="51"/>
      <c r="B177" s="14" t="s">
        <v>202</v>
      </c>
      <c r="C177" s="17">
        <v>768.03</v>
      </c>
      <c r="D177" s="17">
        <f>C177-E177</f>
        <v>768.03</v>
      </c>
      <c r="E177" s="17"/>
      <c r="F177" s="17"/>
      <c r="G177" s="17"/>
      <c r="H177" s="17"/>
      <c r="I177" s="17"/>
      <c r="J177" s="17"/>
      <c r="K177" s="17"/>
      <c r="L177" s="17"/>
      <c r="M177" s="17">
        <f>L177/1.18</f>
        <v>0</v>
      </c>
      <c r="N177" s="14"/>
      <c r="O177" s="17"/>
      <c r="P177" s="14"/>
      <c r="Q177" s="18">
        <f>P177/1.18</f>
        <v>0</v>
      </c>
      <c r="R177" s="14"/>
      <c r="S177" s="14"/>
      <c r="T177" s="14"/>
      <c r="U177" s="18">
        <f t="shared" si="80"/>
        <v>0</v>
      </c>
      <c r="V177" s="14"/>
      <c r="W177" s="17">
        <v>17.06</v>
      </c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>
        <v>43.27</v>
      </c>
      <c r="AN177" s="56"/>
      <c r="AO177" s="57"/>
      <c r="AP177" s="14"/>
      <c r="AQ177" s="14"/>
      <c r="AR177" s="14"/>
      <c r="AS177" s="18">
        <f>AR177/1.18</f>
        <v>0</v>
      </c>
      <c r="AT177" s="14"/>
      <c r="AU177" s="14"/>
      <c r="AV177" s="14"/>
      <c r="AW177" s="14"/>
      <c r="AX177" s="14"/>
      <c r="AY177" s="14"/>
      <c r="AZ177" s="14"/>
      <c r="BA177" s="14"/>
      <c r="BB177" s="20">
        <f>AX177+AT177+AP177+AL177+AH177+AD177+Z177+V177+R177+N177+J177+F177</f>
        <v>0</v>
      </c>
      <c r="BC177" s="58">
        <f>AY177+AU177+AQ177+AM177+AI177+AE177+AA177+W177+S177+O177+K177+G177</f>
        <v>60.33</v>
      </c>
      <c r="BD177" s="58"/>
      <c r="BE177" s="58">
        <f>BA177+AW177+AS177+AO177+AK177+AG177+AC177+Y177+U177+Q177+M177+I177</f>
        <v>0</v>
      </c>
      <c r="BF177" s="58">
        <f>C177+BC177-BD177</f>
        <v>828.36</v>
      </c>
      <c r="BG177" s="58"/>
      <c r="BH177" s="17"/>
      <c r="BI177" s="20">
        <f>BF177-BH177+BG177</f>
        <v>828.36</v>
      </c>
      <c r="BJ177" s="20">
        <f>BC177+D177</f>
        <v>828.36</v>
      </c>
      <c r="BK177" s="20">
        <f>E177</f>
        <v>0</v>
      </c>
      <c r="BL177" s="14"/>
      <c r="BM177" s="14"/>
      <c r="BN177" s="14"/>
      <c r="BO177" s="14"/>
      <c r="BP177" s="17">
        <f>C177+BC177-BD177-BL177-BM177</f>
        <v>828.36</v>
      </c>
      <c r="BQ177" s="17">
        <f>D177+BC177-BD177-BL177</f>
        <v>828.36</v>
      </c>
      <c r="BR177" s="17">
        <f>E177-BM177</f>
        <v>0</v>
      </c>
    </row>
    <row r="178" spans="1:70" s="7" customFormat="1" ht="41.25" customHeight="1" thickBot="1">
      <c r="A178" s="181" t="s">
        <v>203</v>
      </c>
      <c r="B178" s="182"/>
      <c r="C178" s="41">
        <f aca="true" t="shared" si="94" ref="C178:L178">C173+C172</f>
        <v>12292089.630000003</v>
      </c>
      <c r="D178" s="41">
        <f t="shared" si="94"/>
        <v>5754014.130000004</v>
      </c>
      <c r="E178" s="41">
        <f t="shared" si="94"/>
        <v>6538075.499999997</v>
      </c>
      <c r="F178" s="69">
        <f t="shared" si="94"/>
        <v>1618131.809999999</v>
      </c>
      <c r="G178" s="69">
        <f t="shared" si="94"/>
        <v>1327808.0199999998</v>
      </c>
      <c r="H178" s="41">
        <f t="shared" si="94"/>
        <v>0</v>
      </c>
      <c r="I178" s="41">
        <f t="shared" si="94"/>
        <v>0</v>
      </c>
      <c r="J178" s="41">
        <f t="shared" si="94"/>
        <v>1621151.0499999993</v>
      </c>
      <c r="K178" s="41">
        <f t="shared" si="94"/>
        <v>1503314.640000001</v>
      </c>
      <c r="L178" s="41">
        <f t="shared" si="94"/>
        <v>33615.65</v>
      </c>
      <c r="M178" s="41">
        <f>L178/1.18</f>
        <v>28487.83898305085</v>
      </c>
      <c r="N178" s="41">
        <f aca="true" t="shared" si="95" ref="N178:AS178">N173+N172</f>
        <v>1621751.7399999995</v>
      </c>
      <c r="O178" s="41">
        <f t="shared" si="95"/>
        <v>1827070.1500000008</v>
      </c>
      <c r="P178" s="41">
        <f t="shared" si="95"/>
        <v>274630.25</v>
      </c>
      <c r="Q178" s="41">
        <f t="shared" si="95"/>
        <v>237316.72745762713</v>
      </c>
      <c r="R178" s="41">
        <f t="shared" si="95"/>
        <v>1623685.6799999997</v>
      </c>
      <c r="S178" s="41">
        <f t="shared" si="95"/>
        <v>1446379.6700000002</v>
      </c>
      <c r="T178" s="41">
        <f t="shared" si="95"/>
        <v>1173814.7100000002</v>
      </c>
      <c r="U178" s="41">
        <f t="shared" si="95"/>
        <v>994758.2288135595</v>
      </c>
      <c r="V178" s="41">
        <f t="shared" si="95"/>
        <v>1629888.87</v>
      </c>
      <c r="W178" s="41">
        <f t="shared" si="95"/>
        <v>1635677.2299999995</v>
      </c>
      <c r="X178" s="41">
        <f t="shared" si="95"/>
        <v>639463.25</v>
      </c>
      <c r="Y178" s="41">
        <f t="shared" si="95"/>
        <v>541918.0084745763</v>
      </c>
      <c r="Z178" s="41">
        <f t="shared" si="95"/>
        <v>1659805.1199999987</v>
      </c>
      <c r="AA178" s="41">
        <f t="shared" si="95"/>
        <v>1633154.679999999</v>
      </c>
      <c r="AB178" s="41">
        <f t="shared" si="95"/>
        <v>1180984.5632</v>
      </c>
      <c r="AC178" s="41">
        <f t="shared" si="95"/>
        <v>1000834.3722033899</v>
      </c>
      <c r="AD178" s="41">
        <f t="shared" si="95"/>
        <v>1627843.8799999992</v>
      </c>
      <c r="AE178" s="41">
        <f t="shared" si="95"/>
        <v>1594942.63</v>
      </c>
      <c r="AF178" s="41">
        <f t="shared" si="95"/>
        <v>1347281.7</v>
      </c>
      <c r="AG178" s="41">
        <f t="shared" si="95"/>
        <v>1141764.152542373</v>
      </c>
      <c r="AH178" s="41">
        <f t="shared" si="95"/>
        <v>1628617.8500000003</v>
      </c>
      <c r="AI178" s="41">
        <f t="shared" si="95"/>
        <v>1711639.16</v>
      </c>
      <c r="AJ178" s="41">
        <f t="shared" si="95"/>
        <v>1814105.05</v>
      </c>
      <c r="AK178" s="41">
        <f t="shared" si="95"/>
        <v>1558671.960338983</v>
      </c>
      <c r="AL178" s="41">
        <f t="shared" si="95"/>
        <v>1629545.3999999997</v>
      </c>
      <c r="AM178" s="41">
        <f t="shared" si="95"/>
        <v>1613790.1199999994</v>
      </c>
      <c r="AN178" s="41">
        <f t="shared" si="95"/>
        <v>1808544.63</v>
      </c>
      <c r="AO178" s="44">
        <f t="shared" si="95"/>
        <v>1532970.0254237284</v>
      </c>
      <c r="AP178" s="41">
        <f t="shared" si="95"/>
        <v>1613312.6899999995</v>
      </c>
      <c r="AQ178" s="41">
        <f t="shared" si="95"/>
        <v>1621103.3499999992</v>
      </c>
      <c r="AR178" s="41">
        <f t="shared" si="95"/>
        <v>6269706.15</v>
      </c>
      <c r="AS178" s="41">
        <f t="shared" si="95"/>
        <v>5377295.669999998</v>
      </c>
      <c r="AT178" s="41">
        <f aca="true" t="shared" si="96" ref="AT178:BR178">AT173+AT172</f>
        <v>1630140.5499999998</v>
      </c>
      <c r="AU178" s="41">
        <f t="shared" si="96"/>
        <v>1648332.68</v>
      </c>
      <c r="AV178" s="41">
        <f t="shared" si="96"/>
        <v>1763439.1100000003</v>
      </c>
      <c r="AW178" s="41">
        <f t="shared" si="96"/>
        <v>1506642.3628813562</v>
      </c>
      <c r="AX178" s="41">
        <f t="shared" si="96"/>
        <v>1632093.1500000008</v>
      </c>
      <c r="AY178" s="41">
        <f t="shared" si="96"/>
        <v>1815953.6299999994</v>
      </c>
      <c r="AZ178" s="41">
        <f t="shared" si="96"/>
        <v>3558729.7299999995</v>
      </c>
      <c r="BA178" s="41">
        <f t="shared" si="96"/>
        <v>3015872.652542373</v>
      </c>
      <c r="BB178" s="41">
        <f t="shared" si="96"/>
        <v>19535967.79</v>
      </c>
      <c r="BC178" s="41">
        <f t="shared" si="96"/>
        <v>19379165.96</v>
      </c>
      <c r="BD178" s="41">
        <f t="shared" si="96"/>
        <v>19864314.793200005</v>
      </c>
      <c r="BE178" s="41">
        <f t="shared" si="96"/>
        <v>16936531.999661017</v>
      </c>
      <c r="BF178" s="41">
        <f t="shared" si="96"/>
        <v>11806940.796799999</v>
      </c>
      <c r="BG178" s="41">
        <f t="shared" si="96"/>
        <v>793203</v>
      </c>
      <c r="BH178" s="41">
        <f t="shared" si="96"/>
        <v>0</v>
      </c>
      <c r="BI178" s="41">
        <f t="shared" si="96"/>
        <v>12600143.796799997</v>
      </c>
      <c r="BJ178" s="41">
        <f t="shared" si="96"/>
        <v>25133180.09000001</v>
      </c>
      <c r="BK178" s="41">
        <f t="shared" si="96"/>
        <v>6538075.499999997</v>
      </c>
      <c r="BL178" s="41">
        <f t="shared" si="96"/>
        <v>3653602.99</v>
      </c>
      <c r="BM178" s="41">
        <f t="shared" si="96"/>
        <v>346647.17000000004</v>
      </c>
      <c r="BN178" s="41">
        <f t="shared" si="96"/>
        <v>1103308.3900000001</v>
      </c>
      <c r="BO178" s="41">
        <f t="shared" si="96"/>
        <v>41635.8</v>
      </c>
      <c r="BP178" s="41">
        <f t="shared" si="96"/>
        <v>8971748.156799998</v>
      </c>
      <c r="BQ178" s="41">
        <f t="shared" si="96"/>
        <v>3607327.5467999964</v>
      </c>
      <c r="BR178" s="41">
        <f t="shared" si="96"/>
        <v>6196124.549999997</v>
      </c>
    </row>
    <row r="179" spans="1:70" ht="45.75" customHeight="1" thickBot="1" thickTop="1">
      <c r="A179" s="183" t="s">
        <v>204</v>
      </c>
      <c r="B179" s="183"/>
      <c r="C179" s="70">
        <f aca="true" t="shared" si="97" ref="C179:AH179">C178-C176</f>
        <v>12245223.630000003</v>
      </c>
      <c r="D179" s="71">
        <f t="shared" si="97"/>
        <v>5707148.130000004</v>
      </c>
      <c r="E179" s="71">
        <f t="shared" si="97"/>
        <v>6538075.499999997</v>
      </c>
      <c r="F179" s="70">
        <f t="shared" si="97"/>
        <v>1618131.809999999</v>
      </c>
      <c r="G179" s="70">
        <f t="shared" si="97"/>
        <v>1327808.0199999998</v>
      </c>
      <c r="H179" s="70">
        <f t="shared" si="97"/>
        <v>0</v>
      </c>
      <c r="I179" s="70">
        <f t="shared" si="97"/>
        <v>0</v>
      </c>
      <c r="J179" s="72">
        <f t="shared" si="97"/>
        <v>1621151.0499999993</v>
      </c>
      <c r="K179" s="72">
        <f t="shared" si="97"/>
        <v>1503314.640000001</v>
      </c>
      <c r="L179" s="70">
        <f t="shared" si="97"/>
        <v>33615.65</v>
      </c>
      <c r="M179" s="70">
        <f t="shared" si="97"/>
        <v>28487.83898305085</v>
      </c>
      <c r="N179" s="72">
        <f t="shared" si="97"/>
        <v>1621751.7399999995</v>
      </c>
      <c r="O179" s="72">
        <f t="shared" si="97"/>
        <v>1827070.1500000008</v>
      </c>
      <c r="P179" s="70">
        <f t="shared" si="97"/>
        <v>274630.25</v>
      </c>
      <c r="Q179" s="70">
        <f t="shared" si="97"/>
        <v>237316.72745762713</v>
      </c>
      <c r="R179" s="70">
        <f t="shared" si="97"/>
        <v>1623685.6799999997</v>
      </c>
      <c r="S179" s="70">
        <f t="shared" si="97"/>
        <v>1446379.6700000002</v>
      </c>
      <c r="T179" s="70">
        <f t="shared" si="97"/>
        <v>1173814.7100000002</v>
      </c>
      <c r="U179" s="70">
        <f t="shared" si="97"/>
        <v>994758.2288135595</v>
      </c>
      <c r="V179" s="70">
        <f t="shared" si="97"/>
        <v>1629888.87</v>
      </c>
      <c r="W179" s="70">
        <f t="shared" si="97"/>
        <v>1635677.2299999995</v>
      </c>
      <c r="X179" s="70">
        <f t="shared" si="97"/>
        <v>639463.25</v>
      </c>
      <c r="Y179" s="70">
        <f t="shared" si="97"/>
        <v>541918.0084745763</v>
      </c>
      <c r="Z179" s="70">
        <f t="shared" si="97"/>
        <v>1659805.1199999987</v>
      </c>
      <c r="AA179" s="70">
        <f t="shared" si="97"/>
        <v>1633154.679999999</v>
      </c>
      <c r="AB179" s="70">
        <f t="shared" si="97"/>
        <v>1180984.5632</v>
      </c>
      <c r="AC179" s="70">
        <f t="shared" si="97"/>
        <v>1000834.3722033899</v>
      </c>
      <c r="AD179" s="70">
        <f t="shared" si="97"/>
        <v>1627843.8799999992</v>
      </c>
      <c r="AE179" s="70">
        <f t="shared" si="97"/>
        <v>1594942.63</v>
      </c>
      <c r="AF179" s="70">
        <f t="shared" si="97"/>
        <v>1347281.7</v>
      </c>
      <c r="AG179" s="70">
        <f t="shared" si="97"/>
        <v>1141764.152542373</v>
      </c>
      <c r="AH179" s="70">
        <f t="shared" si="97"/>
        <v>1628617.8500000003</v>
      </c>
      <c r="AI179" s="70">
        <f aca="true" t="shared" si="98" ref="AI179:BO179">AI178-AI176</f>
        <v>1711639.16</v>
      </c>
      <c r="AJ179" s="70">
        <f t="shared" si="98"/>
        <v>1814105.05</v>
      </c>
      <c r="AK179" s="70">
        <f t="shared" si="98"/>
        <v>1558671.960338983</v>
      </c>
      <c r="AL179" s="70">
        <f t="shared" si="98"/>
        <v>1629545.3999999997</v>
      </c>
      <c r="AM179" s="70">
        <f t="shared" si="98"/>
        <v>1613790.1199999994</v>
      </c>
      <c r="AN179" s="70">
        <f t="shared" si="98"/>
        <v>1808544.63</v>
      </c>
      <c r="AO179" s="73">
        <f t="shared" si="98"/>
        <v>1532970.0254237284</v>
      </c>
      <c r="AP179" s="70">
        <f t="shared" si="98"/>
        <v>1613312.6899999995</v>
      </c>
      <c r="AQ179" s="70">
        <f t="shared" si="98"/>
        <v>1621103.3499999992</v>
      </c>
      <c r="AR179" s="74">
        <f t="shared" si="98"/>
        <v>6269706.15</v>
      </c>
      <c r="AS179" s="70">
        <f t="shared" si="98"/>
        <v>5377295.669999998</v>
      </c>
      <c r="AT179" s="70">
        <f t="shared" si="98"/>
        <v>1630140.5499999998</v>
      </c>
      <c r="AU179" s="70">
        <f t="shared" si="98"/>
        <v>1648332.68</v>
      </c>
      <c r="AV179" s="70">
        <f t="shared" si="98"/>
        <v>1763439.1100000003</v>
      </c>
      <c r="AW179" s="70">
        <f t="shared" si="98"/>
        <v>1506642.3628813562</v>
      </c>
      <c r="AX179" s="70">
        <f t="shared" si="98"/>
        <v>1632093.1500000008</v>
      </c>
      <c r="AY179" s="70">
        <f t="shared" si="98"/>
        <v>1815953.6299999994</v>
      </c>
      <c r="AZ179" s="70">
        <f t="shared" si="98"/>
        <v>3558729.7299999995</v>
      </c>
      <c r="BA179" s="70">
        <f t="shared" si="98"/>
        <v>3015872.652542373</v>
      </c>
      <c r="BB179" s="70">
        <f t="shared" si="98"/>
        <v>19535967.79</v>
      </c>
      <c r="BC179" s="70">
        <f t="shared" si="98"/>
        <v>19379165.96</v>
      </c>
      <c r="BD179" s="70">
        <f t="shared" si="98"/>
        <v>19864314.793200005</v>
      </c>
      <c r="BE179" s="70">
        <f t="shared" si="98"/>
        <v>16936531.999661017</v>
      </c>
      <c r="BF179" s="70">
        <f t="shared" si="98"/>
        <v>11760074.796799999</v>
      </c>
      <c r="BG179" s="70">
        <f t="shared" si="98"/>
        <v>793203</v>
      </c>
      <c r="BH179" s="70">
        <f t="shared" si="98"/>
        <v>0</v>
      </c>
      <c r="BI179" s="70">
        <f t="shared" si="98"/>
        <v>12553277.796799997</v>
      </c>
      <c r="BJ179" s="70">
        <f t="shared" si="98"/>
        <v>25086314.09000001</v>
      </c>
      <c r="BK179" s="70">
        <f t="shared" si="98"/>
        <v>6538075.499999997</v>
      </c>
      <c r="BL179" s="70">
        <f t="shared" si="98"/>
        <v>3653602.99</v>
      </c>
      <c r="BM179" s="70">
        <f t="shared" si="98"/>
        <v>346647.17000000004</v>
      </c>
      <c r="BN179" s="70">
        <f t="shared" si="98"/>
        <v>1103308.3900000001</v>
      </c>
      <c r="BO179" s="70">
        <f t="shared" si="98"/>
        <v>41635.8</v>
      </c>
      <c r="BP179" s="70">
        <f>BP178-BP176</f>
        <v>8924882.156799998</v>
      </c>
      <c r="BQ179" s="70">
        <f>BQ178-BQ176</f>
        <v>3560461.5467999964</v>
      </c>
      <c r="BR179" s="70">
        <f>BR178-BR176</f>
        <v>6196124.549999997</v>
      </c>
    </row>
    <row r="180" spans="1:70" ht="49.5" customHeight="1" thickTop="1">
      <c r="A180" s="108" t="s">
        <v>205</v>
      </c>
      <c r="B180" s="109"/>
      <c r="C180" s="75"/>
      <c r="D180" s="76"/>
      <c r="E180" s="76"/>
      <c r="F180" s="77"/>
      <c r="G180" s="77"/>
      <c r="H180" s="77"/>
      <c r="I180" s="77"/>
      <c r="J180" s="47"/>
      <c r="K180" s="47"/>
      <c r="L180" s="77"/>
      <c r="M180" s="77"/>
      <c r="N180" s="75"/>
      <c r="O180" s="76"/>
      <c r="P180" s="75"/>
      <c r="Q180" s="76"/>
      <c r="R180" s="75"/>
      <c r="S180" s="75"/>
      <c r="T180" s="75"/>
      <c r="U180" s="75"/>
      <c r="V180" s="75"/>
      <c r="W180" s="75"/>
      <c r="X180" s="75"/>
      <c r="Y180" s="75"/>
      <c r="Z180" s="75"/>
      <c r="AA180" s="75"/>
      <c r="AB180" s="75"/>
      <c r="AC180" s="75"/>
      <c r="AD180" s="75"/>
      <c r="AE180" s="75"/>
      <c r="AF180" s="75">
        <f>AF181</f>
        <v>0</v>
      </c>
      <c r="AG180" s="75">
        <f>AF180/1.18</f>
        <v>0</v>
      </c>
      <c r="AH180" s="75">
        <f>AH181</f>
        <v>0</v>
      </c>
      <c r="AI180" s="75">
        <f>AI181</f>
        <v>0</v>
      </c>
      <c r="AJ180" s="75">
        <f>AJ181+AJ182</f>
        <v>0</v>
      </c>
      <c r="AK180" s="75">
        <f>AJ180/1.18</f>
        <v>0</v>
      </c>
      <c r="AL180" s="75">
        <f>AL181</f>
        <v>0</v>
      </c>
      <c r="AM180" s="75">
        <f>AM181</f>
        <v>0</v>
      </c>
      <c r="AN180" s="75">
        <f>AN181+AN182</f>
        <v>0</v>
      </c>
      <c r="AO180" s="78">
        <f>AN180/1.18</f>
        <v>0</v>
      </c>
      <c r="AP180" s="75">
        <f aca="true" t="shared" si="99" ref="AP180:BK180">AP181</f>
        <v>0</v>
      </c>
      <c r="AQ180" s="75">
        <f t="shared" si="99"/>
        <v>0</v>
      </c>
      <c r="AR180" s="54"/>
      <c r="AS180" s="75">
        <f t="shared" si="99"/>
        <v>0</v>
      </c>
      <c r="AT180" s="75">
        <f t="shared" si="99"/>
        <v>0</v>
      </c>
      <c r="AU180" s="75">
        <f t="shared" si="99"/>
        <v>0</v>
      </c>
      <c r="AV180" s="75">
        <f t="shared" si="99"/>
        <v>0</v>
      </c>
      <c r="AW180" s="75">
        <f t="shared" si="99"/>
        <v>0</v>
      </c>
      <c r="AX180" s="75">
        <f t="shared" si="99"/>
        <v>0</v>
      </c>
      <c r="AY180" s="75">
        <f t="shared" si="99"/>
        <v>0</v>
      </c>
      <c r="AZ180" s="75">
        <f t="shared" si="99"/>
        <v>0</v>
      </c>
      <c r="BA180" s="75">
        <f t="shared" si="99"/>
        <v>0</v>
      </c>
      <c r="BB180" s="75">
        <f t="shared" si="99"/>
        <v>0</v>
      </c>
      <c r="BC180" s="75">
        <f t="shared" si="99"/>
        <v>0</v>
      </c>
      <c r="BD180" s="79">
        <f>BD181+BD182</f>
        <v>0</v>
      </c>
      <c r="BE180" s="75">
        <f>BE181+BE182</f>
        <v>0</v>
      </c>
      <c r="BF180" s="75">
        <f t="shared" si="99"/>
        <v>0</v>
      </c>
      <c r="BG180" s="75"/>
      <c r="BH180" s="75">
        <f t="shared" si="99"/>
        <v>0</v>
      </c>
      <c r="BI180" s="75">
        <f t="shared" si="99"/>
        <v>0</v>
      </c>
      <c r="BJ180" s="75">
        <f t="shared" si="99"/>
        <v>0</v>
      </c>
      <c r="BK180" s="75">
        <f t="shared" si="99"/>
        <v>0</v>
      </c>
      <c r="BL180" s="47">
        <f>BL179-BL177</f>
        <v>3653602.99</v>
      </c>
      <c r="BM180" s="47">
        <f>BM179-BM177</f>
        <v>346647.17000000004</v>
      </c>
      <c r="BN180" s="75">
        <f>BD180</f>
        <v>0</v>
      </c>
      <c r="BO180" s="75">
        <f>BO181</f>
        <v>0</v>
      </c>
      <c r="BP180" s="75">
        <f>BL180+BM180-BN180-BO180</f>
        <v>4000250.16</v>
      </c>
      <c r="BQ180" s="75">
        <f>BQ181</f>
        <v>0</v>
      </c>
      <c r="BR180" s="75">
        <f>BR181</f>
        <v>0</v>
      </c>
    </row>
    <row r="181" spans="1:70" ht="21" customHeight="1">
      <c r="A181" s="190" t="s">
        <v>206</v>
      </c>
      <c r="B181" s="137"/>
      <c r="C181" s="65"/>
      <c r="D181" s="65"/>
      <c r="E181" s="65"/>
      <c r="F181" s="61"/>
      <c r="G181" s="61"/>
      <c r="H181" s="61"/>
      <c r="I181" s="61"/>
      <c r="J181" s="61"/>
      <c r="K181" s="64"/>
      <c r="L181" s="61"/>
      <c r="M181" s="61"/>
      <c r="N181" s="65"/>
      <c r="O181" s="65"/>
      <c r="P181" s="65"/>
      <c r="Q181" s="65"/>
      <c r="R181" s="65"/>
      <c r="S181" s="65"/>
      <c r="T181" s="65"/>
      <c r="U181" s="65"/>
      <c r="V181" s="65"/>
      <c r="W181" s="65"/>
      <c r="X181" s="65"/>
      <c r="Y181" s="65"/>
      <c r="Z181" s="65"/>
      <c r="AA181" s="65"/>
      <c r="AB181" s="65"/>
      <c r="AC181" s="65"/>
      <c r="AD181" s="65"/>
      <c r="AE181" s="65"/>
      <c r="AF181" s="65"/>
      <c r="AG181" s="75"/>
      <c r="AH181" s="65"/>
      <c r="AI181" s="65"/>
      <c r="AJ181" s="65"/>
      <c r="AK181" s="75"/>
      <c r="AL181" s="65"/>
      <c r="AM181" s="65"/>
      <c r="AN181" s="65"/>
      <c r="AO181" s="78"/>
      <c r="AP181" s="65"/>
      <c r="AQ181" s="65"/>
      <c r="AR181" s="54"/>
      <c r="AS181" s="65">
        <f>AR181/1.18</f>
        <v>0</v>
      </c>
      <c r="AT181" s="65"/>
      <c r="AU181" s="65"/>
      <c r="AV181" s="65"/>
      <c r="AW181" s="65"/>
      <c r="AX181" s="65"/>
      <c r="AY181" s="65"/>
      <c r="AZ181" s="65"/>
      <c r="BA181" s="65"/>
      <c r="BB181" s="65"/>
      <c r="BC181" s="17">
        <f>AY181+AU181+AQ181+AM181+AI181+AE181+AA181+W181+S181+O181+K181+G181</f>
        <v>0</v>
      </c>
      <c r="BD181" s="17">
        <f>AZ181+AV181+AR181+AN181+AJ181+AF181+AB181+X181+T181+P181+L181+H181</f>
        <v>0</v>
      </c>
      <c r="BE181" s="17">
        <f>BA181+AW181+AS181+AO181+AK181+AG181+AC181+Y181+U181+Q181+M181+I181</f>
        <v>0</v>
      </c>
      <c r="BF181" s="65"/>
      <c r="BG181" s="65"/>
      <c r="BH181" s="65"/>
      <c r="BI181" s="65"/>
      <c r="BJ181" s="65"/>
      <c r="BK181" s="65"/>
      <c r="BL181" s="54">
        <v>3653602.99</v>
      </c>
      <c r="BM181" s="54">
        <v>346647.17</v>
      </c>
      <c r="BN181" s="65">
        <f>BD181</f>
        <v>0</v>
      </c>
      <c r="BO181" s="65"/>
      <c r="BP181" s="75">
        <f>BL181+BM181-BN181-BO181</f>
        <v>4000250.16</v>
      </c>
      <c r="BQ181" s="65"/>
      <c r="BR181" s="65"/>
    </row>
    <row r="182" spans="1:70" ht="21" customHeight="1">
      <c r="A182" s="80"/>
      <c r="B182" s="81" t="s">
        <v>207</v>
      </c>
      <c r="C182" s="65"/>
      <c r="D182" s="65"/>
      <c r="E182" s="65"/>
      <c r="F182" s="61"/>
      <c r="G182" s="61"/>
      <c r="H182" s="61"/>
      <c r="I182" s="61"/>
      <c r="J182" s="61"/>
      <c r="K182" s="64"/>
      <c r="L182" s="61"/>
      <c r="M182" s="61"/>
      <c r="N182" s="65"/>
      <c r="O182" s="65"/>
      <c r="P182" s="65"/>
      <c r="Q182" s="65"/>
      <c r="R182" s="65"/>
      <c r="S182" s="65"/>
      <c r="T182" s="65"/>
      <c r="U182" s="65"/>
      <c r="V182" s="65"/>
      <c r="W182" s="65"/>
      <c r="X182" s="65"/>
      <c r="Y182" s="65"/>
      <c r="Z182" s="65"/>
      <c r="AA182" s="65"/>
      <c r="AB182" s="65"/>
      <c r="AC182" s="65"/>
      <c r="AD182" s="65"/>
      <c r="AE182" s="65"/>
      <c r="AF182" s="65"/>
      <c r="AG182" s="82"/>
      <c r="AH182" s="65"/>
      <c r="AI182" s="65"/>
      <c r="AJ182" s="65"/>
      <c r="AK182" s="75"/>
      <c r="AL182" s="65"/>
      <c r="AM182" s="65"/>
      <c r="AN182" s="65"/>
      <c r="AO182" s="83"/>
      <c r="AP182" s="65"/>
      <c r="AQ182" s="65"/>
      <c r="AR182" s="84"/>
      <c r="AS182" s="65"/>
      <c r="AT182" s="65"/>
      <c r="AU182" s="65"/>
      <c r="AV182" s="65"/>
      <c r="AW182" s="65"/>
      <c r="AX182" s="65"/>
      <c r="AY182" s="65"/>
      <c r="AZ182" s="65"/>
      <c r="BA182" s="65"/>
      <c r="BB182" s="65"/>
      <c r="BC182" s="61"/>
      <c r="BD182" s="17">
        <f>AZ182+AV182+AR182+AN182+AJ182+AF182+AB182+X182+T182+P182+L182+H182</f>
        <v>0</v>
      </c>
      <c r="BE182" s="17">
        <f>BA182+AW182+AS182+AO182+AK182+AG182+AC182+Y182+U182+Q182+M182+I182</f>
        <v>0</v>
      </c>
      <c r="BF182" s="65"/>
      <c r="BG182" s="65"/>
      <c r="BH182" s="65"/>
      <c r="BI182" s="65"/>
      <c r="BJ182" s="65"/>
      <c r="BK182" s="65"/>
      <c r="BL182" s="85"/>
      <c r="BM182" s="85"/>
      <c r="BN182" s="65"/>
      <c r="BO182" s="65"/>
      <c r="BP182" s="82"/>
      <c r="BQ182" s="65"/>
      <c r="BR182" s="65"/>
    </row>
    <row r="183" spans="1:70" s="2" customFormat="1" ht="36.75" customHeight="1" thickBot="1">
      <c r="A183" s="138" t="s">
        <v>208</v>
      </c>
      <c r="B183" s="138"/>
      <c r="C183" s="86"/>
      <c r="D183" s="86"/>
      <c r="E183" s="86"/>
      <c r="F183" s="87"/>
      <c r="G183" s="87"/>
      <c r="H183" s="87"/>
      <c r="I183" s="87"/>
      <c r="J183" s="178"/>
      <c r="K183" s="178"/>
      <c r="L183" s="87" t="s">
        <v>209</v>
      </c>
      <c r="M183" s="87"/>
      <c r="N183" s="86"/>
      <c r="O183" s="86"/>
      <c r="P183" s="86"/>
      <c r="Q183" s="86"/>
      <c r="R183" s="86"/>
      <c r="S183" s="86"/>
      <c r="T183" s="86"/>
      <c r="U183" s="86"/>
      <c r="V183" s="86"/>
      <c r="W183" s="86"/>
      <c r="X183" s="86"/>
      <c r="Y183" s="86"/>
      <c r="Z183" s="86"/>
      <c r="AA183" s="86"/>
      <c r="AB183" s="86"/>
      <c r="AC183" s="86"/>
      <c r="AD183" s="86"/>
      <c r="AE183" s="86"/>
      <c r="AF183" s="86">
        <f>AF179-AF181</f>
        <v>1347281.7</v>
      </c>
      <c r="AG183" s="86">
        <f>AG179-AG181</f>
        <v>1141764.152542373</v>
      </c>
      <c r="AH183" s="86"/>
      <c r="AI183" s="86"/>
      <c r="AJ183" s="86">
        <f>AJ179-AJ180</f>
        <v>1814105.05</v>
      </c>
      <c r="AK183" s="86">
        <f aca="true" t="shared" si="100" ref="AK183:BI183">AK179-AK180</f>
        <v>1558671.960338983</v>
      </c>
      <c r="AL183" s="86">
        <f t="shared" si="100"/>
        <v>1629545.3999999997</v>
      </c>
      <c r="AM183" s="86">
        <f t="shared" si="100"/>
        <v>1613790.1199999994</v>
      </c>
      <c r="AN183" s="87">
        <f t="shared" si="100"/>
        <v>1808544.63</v>
      </c>
      <c r="AO183" s="88">
        <f t="shared" si="100"/>
        <v>1532970.0254237284</v>
      </c>
      <c r="AP183" s="86">
        <f t="shared" si="100"/>
        <v>1613312.6899999995</v>
      </c>
      <c r="AQ183" s="86">
        <f t="shared" si="100"/>
        <v>1621103.3499999992</v>
      </c>
      <c r="AR183" s="86">
        <f t="shared" si="100"/>
        <v>6269706.15</v>
      </c>
      <c r="AS183" s="86">
        <f t="shared" si="100"/>
        <v>5377295.669999998</v>
      </c>
      <c r="AT183" s="86">
        <f t="shared" si="100"/>
        <v>1630140.5499999998</v>
      </c>
      <c r="AU183" s="86">
        <f t="shared" si="100"/>
        <v>1648332.68</v>
      </c>
      <c r="AV183" s="86">
        <f t="shared" si="100"/>
        <v>1763439.1100000003</v>
      </c>
      <c r="AW183" s="86">
        <f t="shared" si="100"/>
        <v>1506642.3628813562</v>
      </c>
      <c r="AX183" s="86">
        <f t="shared" si="100"/>
        <v>1632093.1500000008</v>
      </c>
      <c r="AY183" s="86">
        <f t="shared" si="100"/>
        <v>1815953.6299999994</v>
      </c>
      <c r="AZ183" s="86">
        <f t="shared" si="100"/>
        <v>3558729.7299999995</v>
      </c>
      <c r="BA183" s="86">
        <f t="shared" si="100"/>
        <v>3015872.652542373</v>
      </c>
      <c r="BB183" s="86">
        <f t="shared" si="100"/>
        <v>19535967.79</v>
      </c>
      <c r="BC183" s="86">
        <f t="shared" si="100"/>
        <v>19379165.96</v>
      </c>
      <c r="BD183" s="86">
        <f t="shared" si="100"/>
        <v>19864314.793200005</v>
      </c>
      <c r="BE183" s="86">
        <f t="shared" si="100"/>
        <v>16936531.999661017</v>
      </c>
      <c r="BF183" s="86">
        <f t="shared" si="100"/>
        <v>11760074.796799999</v>
      </c>
      <c r="BG183" s="86"/>
      <c r="BH183" s="86">
        <f t="shared" si="100"/>
        <v>0</v>
      </c>
      <c r="BI183" s="86">
        <f t="shared" si="100"/>
        <v>12553277.796799997</v>
      </c>
      <c r="BJ183" s="86">
        <f>BJ179-BJ181</f>
        <v>25086314.09000001</v>
      </c>
      <c r="BK183" s="86">
        <f>BK179-BK181</f>
        <v>6538075.499999997</v>
      </c>
      <c r="BL183" s="86">
        <f>BL179-BL181</f>
        <v>0</v>
      </c>
      <c r="BM183" s="86">
        <f>BM179-BM181</f>
        <v>0</v>
      </c>
      <c r="BN183" s="86"/>
      <c r="BO183" s="86"/>
      <c r="BP183" s="86">
        <f>BP179-BP181</f>
        <v>4924631.996799998</v>
      </c>
      <c r="BQ183" s="86">
        <f>BQ179-BQ181</f>
        <v>3560461.5467999964</v>
      </c>
      <c r="BR183" s="86">
        <f>BR179-BR181</f>
        <v>6196124.549999997</v>
      </c>
    </row>
    <row r="184" spans="1:19" ht="21" customHeight="1" hidden="1" thickTop="1">
      <c r="A184" s="89"/>
      <c r="C184" s="89"/>
      <c r="D184" s="89"/>
      <c r="E184" s="89"/>
      <c r="F184" s="90"/>
      <c r="G184" s="90"/>
      <c r="H184" s="90"/>
      <c r="I184" s="90"/>
      <c r="J184" s="90"/>
      <c r="K184" s="91"/>
      <c r="L184" s="90"/>
      <c r="M184" s="90"/>
      <c r="N184" s="89"/>
      <c r="O184" s="89"/>
      <c r="P184" s="89"/>
      <c r="Q184" s="89"/>
      <c r="R184" s="89"/>
      <c r="S184" s="89"/>
    </row>
    <row r="185" spans="1:19" ht="21" customHeight="1" hidden="1">
      <c r="A185" s="89"/>
      <c r="B185" s="89" t="s">
        <v>210</v>
      </c>
      <c r="C185" s="89"/>
      <c r="D185" s="89"/>
      <c r="E185" s="89"/>
      <c r="F185" s="90"/>
      <c r="G185" s="90"/>
      <c r="H185" s="90"/>
      <c r="I185" s="90"/>
      <c r="J185" s="90"/>
      <c r="K185" s="91"/>
      <c r="L185" s="90"/>
      <c r="M185" s="90"/>
      <c r="N185" s="89"/>
      <c r="O185" s="89"/>
      <c r="P185" s="89"/>
      <c r="Q185" s="89"/>
      <c r="R185" s="89"/>
      <c r="S185" s="89"/>
    </row>
    <row r="186" ht="21" customHeight="1" hidden="1">
      <c r="B186" s="89"/>
    </row>
    <row r="187" ht="21" customHeight="1" hidden="1">
      <c r="B187" s="89" t="s">
        <v>211</v>
      </c>
    </row>
    <row r="188" spans="36:57" ht="21" customHeight="1" hidden="1">
      <c r="AJ188" s="5">
        <f>AJ179-AJ182</f>
        <v>1814105.05</v>
      </c>
      <c r="AK188" s="5">
        <f>AK179-AK182</f>
        <v>1558671.960338983</v>
      </c>
      <c r="BD188" s="5">
        <f>BD179-BD182</f>
        <v>19864314.793200005</v>
      </c>
      <c r="BE188" s="5">
        <f>BE179-BE182</f>
        <v>16936531.999661017</v>
      </c>
    </row>
    <row r="189" ht="21" customHeight="1" thickTop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  <row r="208" ht="21" customHeight="1"/>
    <row r="209" ht="21" customHeight="1"/>
    <row r="210" ht="21" customHeight="1"/>
    <row r="211" ht="21" customHeight="1"/>
    <row r="212" ht="21" customHeight="1"/>
    <row r="213" ht="21" customHeight="1"/>
    <row r="214" ht="21" customHeight="1"/>
    <row r="215" ht="21" customHeight="1"/>
    <row r="216" ht="21" customHeight="1"/>
    <row r="217" ht="21" customHeight="1"/>
    <row r="218" ht="21" customHeight="1"/>
    <row r="219" ht="21" customHeight="1"/>
    <row r="220" ht="21" customHeight="1"/>
    <row r="221" ht="21" customHeight="1"/>
    <row r="222" ht="21" customHeight="1"/>
    <row r="223" ht="21" customHeight="1"/>
    <row r="224" ht="21" customHeight="1"/>
    <row r="225" ht="21" customHeight="1"/>
    <row r="226" ht="21" customHeight="1"/>
    <row r="227" ht="21" customHeight="1"/>
    <row r="228" ht="21" customHeight="1"/>
    <row r="229" ht="21" customHeight="1"/>
    <row r="230" ht="21" customHeight="1"/>
    <row r="231" ht="21" customHeight="1"/>
    <row r="232" ht="21" customHeight="1"/>
    <row r="233" ht="21" customHeight="1"/>
    <row r="234" ht="21" customHeight="1"/>
    <row r="235" ht="21" customHeight="1"/>
    <row r="236" ht="21" customHeight="1"/>
    <row r="237" ht="21" customHeight="1"/>
    <row r="238" ht="21" customHeight="1"/>
    <row r="239" ht="21" customHeight="1"/>
    <row r="240" ht="21" customHeight="1"/>
    <row r="241" ht="21" customHeight="1"/>
    <row r="242" ht="21" customHeight="1"/>
    <row r="243" ht="21" customHeight="1"/>
    <row r="244" ht="21" customHeight="1"/>
    <row r="245" ht="21" customHeight="1"/>
    <row r="246" ht="21" customHeight="1"/>
    <row r="247" ht="21" customHeight="1"/>
    <row r="248" ht="21" customHeight="1"/>
    <row r="249" ht="21" customHeight="1"/>
    <row r="250" ht="21" customHeight="1"/>
    <row r="251" ht="21" customHeight="1"/>
    <row r="252" ht="21" customHeight="1"/>
    <row r="253" ht="21" customHeight="1"/>
    <row r="254" ht="21" customHeight="1"/>
    <row r="255" ht="21" customHeight="1"/>
    <row r="256" ht="21" customHeight="1"/>
    <row r="257" ht="21" customHeight="1"/>
    <row r="258" ht="21" customHeight="1"/>
    <row r="259" ht="21" customHeight="1"/>
    <row r="260" ht="21" customHeight="1"/>
    <row r="261" ht="21" customHeight="1"/>
    <row r="262" ht="21" customHeight="1"/>
    <row r="263" ht="21" customHeight="1"/>
    <row r="264" ht="21" customHeight="1"/>
    <row r="265" ht="21" customHeight="1"/>
    <row r="266" ht="21" customHeight="1"/>
    <row r="267" ht="21" customHeight="1"/>
    <row r="268" ht="21" customHeight="1"/>
    <row r="269" ht="21" customHeight="1"/>
    <row r="270" ht="21" customHeight="1"/>
    <row r="271" ht="21" customHeight="1"/>
    <row r="272" ht="21" customHeight="1"/>
    <row r="273" ht="21" customHeight="1"/>
    <row r="274" ht="21" customHeight="1"/>
    <row r="275" ht="21" customHeight="1"/>
    <row r="276" ht="21" customHeight="1"/>
    <row r="277" ht="21" customHeight="1"/>
    <row r="278" ht="21" customHeight="1"/>
  </sheetData>
  <sheetProtection/>
  <mergeCells count="96">
    <mergeCell ref="A181:B181"/>
    <mergeCell ref="A183:B183"/>
    <mergeCell ref="A180:B180"/>
    <mergeCell ref="BN8:BO8"/>
    <mergeCell ref="BN9:BN10"/>
    <mergeCell ref="BO9:BO10"/>
    <mergeCell ref="BL8:BM8"/>
    <mergeCell ref="BL9:BL10"/>
    <mergeCell ref="BM9:BM10"/>
    <mergeCell ref="BJ8:BK8"/>
    <mergeCell ref="BJ9:BJ10"/>
    <mergeCell ref="BQ8:BR8"/>
    <mergeCell ref="BQ9:BQ10"/>
    <mergeCell ref="BR9:BR10"/>
    <mergeCell ref="BP8:BP10"/>
    <mergeCell ref="BK9:BK10"/>
    <mergeCell ref="BD9:BD10"/>
    <mergeCell ref="BE9:BE10"/>
    <mergeCell ref="BH8:BH10"/>
    <mergeCell ref="BF8:BF10"/>
    <mergeCell ref="BG8:BG10"/>
    <mergeCell ref="BI8:BI10"/>
    <mergeCell ref="Z8:AC8"/>
    <mergeCell ref="BB8:BE8"/>
    <mergeCell ref="AQ9:AQ10"/>
    <mergeCell ref="AU9:AU10"/>
    <mergeCell ref="AZ9:AZ10"/>
    <mergeCell ref="BA9:BA10"/>
    <mergeCell ref="AP8:AS8"/>
    <mergeCell ref="AR9:AR10"/>
    <mergeCell ref="AT8:AW8"/>
    <mergeCell ref="AX8:BA8"/>
    <mergeCell ref="R9:R10"/>
    <mergeCell ref="AD8:AG8"/>
    <mergeCell ref="AH8:AK8"/>
    <mergeCell ref="AL8:AO8"/>
    <mergeCell ref="AC9:AC10"/>
    <mergeCell ref="AD9:AD10"/>
    <mergeCell ref="AE9:AE10"/>
    <mergeCell ref="AF9:AF10"/>
    <mergeCell ref="AG9:AG10"/>
    <mergeCell ref="A179:B179"/>
    <mergeCell ref="Z9:Z10"/>
    <mergeCell ref="AA9:AA10"/>
    <mergeCell ref="AB9:AB10"/>
    <mergeCell ref="S9:S10"/>
    <mergeCell ref="T9:T10"/>
    <mergeCell ref="A172:B172"/>
    <mergeCell ref="C8:C10"/>
    <mergeCell ref="J8:M8"/>
    <mergeCell ref="X9:X10"/>
    <mergeCell ref="AH9:AH10"/>
    <mergeCell ref="AI9:AI10"/>
    <mergeCell ref="AJ9:AJ10"/>
    <mergeCell ref="AK9:AK10"/>
    <mergeCell ref="N8:Q8"/>
    <mergeCell ref="M9:M10"/>
    <mergeCell ref="N9:N10"/>
    <mergeCell ref="P9:P10"/>
    <mergeCell ref="A178:B178"/>
    <mergeCell ref="D8:E8"/>
    <mergeCell ref="A8:A10"/>
    <mergeCell ref="F9:F10"/>
    <mergeCell ref="F8:I8"/>
    <mergeCell ref="Y9:Y10"/>
    <mergeCell ref="R8:U8"/>
    <mergeCell ref="V8:Y8"/>
    <mergeCell ref="B8:B10"/>
    <mergeCell ref="U9:U10"/>
    <mergeCell ref="V9:V10"/>
    <mergeCell ref="W9:W10"/>
    <mergeCell ref="E9:E10"/>
    <mergeCell ref="O9:O10"/>
    <mergeCell ref="D9:D10"/>
    <mergeCell ref="J183:K183"/>
    <mergeCell ref="G9:G10"/>
    <mergeCell ref="H9:H10"/>
    <mergeCell ref="I9:I10"/>
    <mergeCell ref="J9:J10"/>
    <mergeCell ref="K9:K10"/>
    <mergeCell ref="AN9:AN10"/>
    <mergeCell ref="AV9:AV10"/>
    <mergeCell ref="AS9:AS10"/>
    <mergeCell ref="AP9:AP10"/>
    <mergeCell ref="AT9:AT10"/>
    <mergeCell ref="AO9:AO10"/>
    <mergeCell ref="A4:BI5"/>
    <mergeCell ref="Q9:Q10"/>
    <mergeCell ref="L9:L10"/>
    <mergeCell ref="BB9:BB10"/>
    <mergeCell ref="BC9:BC10"/>
    <mergeCell ref="AW9:AW10"/>
    <mergeCell ref="AY9:AY10"/>
    <mergeCell ref="AX9:AX10"/>
    <mergeCell ref="AL9:AL10"/>
    <mergeCell ref="AM9:AM10"/>
  </mergeCells>
  <printOptions horizontalCentered="1"/>
  <pageMargins left="0" right="0" top="0.1968503937007874" bottom="0.1968503937007874" header="0.5118110236220472" footer="0.5118110236220472"/>
  <pageSetup fitToHeight="3" fitToWidth="1" horizontalDpi="300" verticalDpi="300" orientation="portrait" paperSize="9" scale="51" r:id="rId1"/>
  <rowBreaks count="1" manualBreakCount="1">
    <brk id="2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I238"/>
  <sheetViews>
    <sheetView showZeros="0" tabSelected="1" zoomScale="75" zoomScaleNormal="75" zoomScaleSheetLayoutView="95" workbookViewId="0" topLeftCell="A95">
      <selection activeCell="A226" sqref="A226:BU226"/>
    </sheetView>
  </sheetViews>
  <sheetFormatPr defaultColWidth="9.00390625" defaultRowHeight="12.75"/>
  <cols>
    <col min="1" max="1" width="7.125" style="94" customWidth="1"/>
    <col min="2" max="2" width="26.00390625" style="94" customWidth="1"/>
    <col min="3" max="3" width="0.37109375" style="94" hidden="1" customWidth="1"/>
    <col min="4" max="4" width="21.875" style="94" hidden="1" customWidth="1"/>
    <col min="5" max="5" width="23.00390625" style="94" hidden="1" customWidth="1"/>
    <col min="6" max="6" width="16.125" style="173" hidden="1" customWidth="1"/>
    <col min="7" max="7" width="17.00390625" style="173" hidden="1" customWidth="1"/>
    <col min="8" max="8" width="13.875" style="173" hidden="1" customWidth="1"/>
    <col min="9" max="9" width="19.25390625" style="173" hidden="1" customWidth="1"/>
    <col min="10" max="10" width="18.00390625" style="173" hidden="1" customWidth="1"/>
    <col min="11" max="11" width="19.25390625" style="173" hidden="1" customWidth="1"/>
    <col min="12" max="12" width="21.625" style="173" hidden="1" customWidth="1"/>
    <col min="13" max="13" width="21.375" style="173" hidden="1" customWidth="1"/>
    <col min="14" max="14" width="20.375" style="94" hidden="1" customWidth="1"/>
    <col min="15" max="15" width="16.375" style="94" hidden="1" customWidth="1"/>
    <col min="16" max="16" width="15.875" style="94" hidden="1" customWidth="1"/>
    <col min="17" max="17" width="20.25390625" style="94" hidden="1" customWidth="1"/>
    <col min="18" max="18" width="17.00390625" style="94" hidden="1" customWidth="1"/>
    <col min="19" max="19" width="21.125" style="94" hidden="1" customWidth="1"/>
    <col min="20" max="20" width="23.875" style="94" hidden="1" customWidth="1"/>
    <col min="21" max="21" width="28.75390625" style="94" hidden="1" customWidth="1"/>
    <col min="22" max="22" width="17.75390625" style="94" hidden="1" customWidth="1"/>
    <col min="23" max="23" width="16.375" style="94" hidden="1" customWidth="1"/>
    <col min="24" max="24" width="15.25390625" style="94" hidden="1" customWidth="1"/>
    <col min="25" max="25" width="14.125" style="94" hidden="1" customWidth="1"/>
    <col min="26" max="26" width="20.00390625" style="94" hidden="1" customWidth="1"/>
    <col min="27" max="27" width="18.375" style="94" hidden="1" customWidth="1"/>
    <col min="28" max="28" width="20.375" style="94" hidden="1" customWidth="1"/>
    <col min="29" max="29" width="19.00390625" style="94" hidden="1" customWidth="1"/>
    <col min="30" max="30" width="16.625" style="94" hidden="1" customWidth="1"/>
    <col min="31" max="31" width="17.375" style="94" hidden="1" customWidth="1"/>
    <col min="32" max="32" width="19.375" style="94" hidden="1" customWidth="1"/>
    <col min="33" max="33" width="16.375" style="94" hidden="1" customWidth="1"/>
    <col min="34" max="34" width="17.125" style="94" hidden="1" customWidth="1"/>
    <col min="35" max="35" width="17.25390625" style="94" hidden="1" customWidth="1"/>
    <col min="36" max="36" width="19.75390625" style="94" hidden="1" customWidth="1"/>
    <col min="37" max="37" width="22.75390625" style="94" hidden="1" customWidth="1"/>
    <col min="38" max="38" width="17.75390625" style="94" hidden="1" customWidth="1"/>
    <col min="39" max="39" width="20.25390625" style="94" hidden="1" customWidth="1"/>
    <col min="40" max="40" width="18.75390625" style="94" hidden="1" customWidth="1"/>
    <col min="41" max="41" width="18.625" style="95" hidden="1" customWidth="1"/>
    <col min="42" max="42" width="17.25390625" style="94" hidden="1" customWidth="1"/>
    <col min="43" max="43" width="16.875" style="94" hidden="1" customWidth="1"/>
    <col min="44" max="45" width="17.00390625" style="94" hidden="1" customWidth="1"/>
    <col min="46" max="47" width="16.625" style="94" hidden="1" customWidth="1"/>
    <col min="48" max="48" width="17.125" style="94" hidden="1" customWidth="1"/>
    <col min="49" max="49" width="18.875" style="94" hidden="1" customWidth="1"/>
    <col min="50" max="50" width="16.375" style="94" hidden="1" customWidth="1"/>
    <col min="51" max="51" width="17.875" style="94" hidden="1" customWidth="1"/>
    <col min="52" max="53" width="0.12890625" style="94" hidden="1" customWidth="1"/>
    <col min="54" max="54" width="19.75390625" style="94" hidden="1" customWidth="1"/>
    <col min="55" max="55" width="19.375" style="94" hidden="1" customWidth="1"/>
    <col min="56" max="56" width="18.25390625" style="94" customWidth="1"/>
    <col min="57" max="60" width="0.12890625" style="94" hidden="1" customWidth="1"/>
    <col min="61" max="61" width="0.2421875" style="94" hidden="1" customWidth="1"/>
    <col min="62" max="62" width="18.375" style="94" hidden="1" customWidth="1"/>
    <col min="63" max="63" width="18.75390625" style="94" hidden="1" customWidth="1"/>
    <col min="64" max="67" width="16.125" style="94" hidden="1" customWidth="1"/>
    <col min="68" max="68" width="17.875" style="94" hidden="1" customWidth="1"/>
    <col min="69" max="69" width="20.375" style="94" hidden="1" customWidth="1"/>
    <col min="70" max="70" width="17.375" style="94" hidden="1" customWidth="1"/>
    <col min="71" max="71" width="38.125" style="94" customWidth="1"/>
    <col min="72" max="72" width="29.375" style="94" customWidth="1"/>
    <col min="73" max="73" width="36.125" style="94" customWidth="1"/>
    <col min="74" max="16384" width="9.125" style="94" customWidth="1"/>
  </cols>
  <sheetData>
    <row r="1" spans="1:73" ht="72" customHeight="1">
      <c r="A1" s="210" t="s">
        <v>355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10"/>
      <c r="AJ1" s="210"/>
      <c r="AK1" s="210"/>
      <c r="AL1" s="210"/>
      <c r="AM1" s="210"/>
      <c r="AN1" s="210"/>
      <c r="AO1" s="210"/>
      <c r="AP1" s="210"/>
      <c r="AQ1" s="210"/>
      <c r="AR1" s="210"/>
      <c r="AS1" s="210"/>
      <c r="AT1" s="210"/>
      <c r="AU1" s="210"/>
      <c r="AV1" s="210"/>
      <c r="AW1" s="210"/>
      <c r="AX1" s="210"/>
      <c r="AY1" s="210"/>
      <c r="AZ1" s="210"/>
      <c r="BA1" s="210"/>
      <c r="BB1" s="210"/>
      <c r="BC1" s="210"/>
      <c r="BD1" s="210"/>
      <c r="BE1" s="210"/>
      <c r="BF1" s="210"/>
      <c r="BG1" s="210"/>
      <c r="BH1" s="210"/>
      <c r="BI1" s="210"/>
      <c r="BJ1" s="210"/>
      <c r="BK1" s="210"/>
      <c r="BL1" s="210"/>
      <c r="BM1" s="210"/>
      <c r="BN1" s="210"/>
      <c r="BO1" s="210"/>
      <c r="BP1" s="210"/>
      <c r="BQ1" s="210"/>
      <c r="BR1" s="210"/>
      <c r="BS1" s="210"/>
      <c r="BT1" s="210"/>
      <c r="BU1" s="210"/>
    </row>
    <row r="2" spans="1:73" ht="74.25" customHeight="1">
      <c r="A2" s="115" t="s">
        <v>0</v>
      </c>
      <c r="B2" s="115" t="s">
        <v>1</v>
      </c>
      <c r="C2" s="115"/>
      <c r="D2" s="115" t="s">
        <v>26</v>
      </c>
      <c r="E2" s="115" t="s">
        <v>27</v>
      </c>
      <c r="F2" s="115" t="s">
        <v>28</v>
      </c>
      <c r="G2" s="115" t="s">
        <v>29</v>
      </c>
      <c r="H2" s="115" t="s">
        <v>30</v>
      </c>
      <c r="I2" s="115" t="s">
        <v>31</v>
      </c>
      <c r="J2" s="115" t="s">
        <v>28</v>
      </c>
      <c r="K2" s="115" t="s">
        <v>29</v>
      </c>
      <c r="L2" s="115" t="s">
        <v>30</v>
      </c>
      <c r="M2" s="115" t="s">
        <v>31</v>
      </c>
      <c r="N2" s="115" t="s">
        <v>28</v>
      </c>
      <c r="O2" s="115" t="s">
        <v>29</v>
      </c>
      <c r="P2" s="115" t="s">
        <v>30</v>
      </c>
      <c r="Q2" s="115" t="s">
        <v>31</v>
      </c>
      <c r="R2" s="115" t="s">
        <v>28</v>
      </c>
      <c r="S2" s="115" t="s">
        <v>29</v>
      </c>
      <c r="T2" s="115" t="s">
        <v>30</v>
      </c>
      <c r="U2" s="115" t="s">
        <v>31</v>
      </c>
      <c r="V2" s="115" t="s">
        <v>28</v>
      </c>
      <c r="W2" s="115" t="s">
        <v>29</v>
      </c>
      <c r="X2" s="115" t="s">
        <v>30</v>
      </c>
      <c r="Y2" s="115" t="s">
        <v>31</v>
      </c>
      <c r="Z2" s="115" t="s">
        <v>28</v>
      </c>
      <c r="AA2" s="115" t="s">
        <v>29</v>
      </c>
      <c r="AB2" s="115" t="s">
        <v>30</v>
      </c>
      <c r="AC2" s="115" t="s">
        <v>31</v>
      </c>
      <c r="AD2" s="115" t="s">
        <v>28</v>
      </c>
      <c r="AE2" s="115" t="s">
        <v>29</v>
      </c>
      <c r="AF2" s="115" t="s">
        <v>30</v>
      </c>
      <c r="AG2" s="115" t="s">
        <v>31</v>
      </c>
      <c r="AH2" s="115" t="s">
        <v>28</v>
      </c>
      <c r="AI2" s="115" t="s">
        <v>29</v>
      </c>
      <c r="AJ2" s="115" t="s">
        <v>30</v>
      </c>
      <c r="AK2" s="115" t="s">
        <v>31</v>
      </c>
      <c r="AL2" s="115" t="s">
        <v>28</v>
      </c>
      <c r="AM2" s="115" t="s">
        <v>29</v>
      </c>
      <c r="AN2" s="115" t="s">
        <v>30</v>
      </c>
      <c r="AO2" s="115" t="s">
        <v>31</v>
      </c>
      <c r="AP2" s="115" t="s">
        <v>28</v>
      </c>
      <c r="AQ2" s="115" t="s">
        <v>29</v>
      </c>
      <c r="AR2" s="115" t="s">
        <v>30</v>
      </c>
      <c r="AS2" s="115" t="s">
        <v>31</v>
      </c>
      <c r="AT2" s="115" t="s">
        <v>28</v>
      </c>
      <c r="AU2" s="115" t="s">
        <v>29</v>
      </c>
      <c r="AV2" s="115" t="s">
        <v>30</v>
      </c>
      <c r="AW2" s="115" t="s">
        <v>31</v>
      </c>
      <c r="AX2" s="115" t="s">
        <v>28</v>
      </c>
      <c r="AY2" s="115" t="s">
        <v>29</v>
      </c>
      <c r="AZ2" s="115" t="s">
        <v>30</v>
      </c>
      <c r="BA2" s="115" t="s">
        <v>31</v>
      </c>
      <c r="BB2" s="115" t="s">
        <v>28</v>
      </c>
      <c r="BC2" s="115" t="s">
        <v>29</v>
      </c>
      <c r="BD2" s="115" t="s">
        <v>215</v>
      </c>
      <c r="BE2" s="115" t="s">
        <v>31</v>
      </c>
      <c r="BF2" s="115"/>
      <c r="BG2" s="115"/>
      <c r="BH2" s="115"/>
      <c r="BI2" s="115"/>
      <c r="BJ2" s="115" t="s">
        <v>32</v>
      </c>
      <c r="BK2" s="115" t="s">
        <v>33</v>
      </c>
      <c r="BL2" s="115" t="s">
        <v>34</v>
      </c>
      <c r="BM2" s="115" t="s">
        <v>35</v>
      </c>
      <c r="BN2" s="115" t="s">
        <v>34</v>
      </c>
      <c r="BO2" s="115" t="s">
        <v>35</v>
      </c>
      <c r="BP2" s="115"/>
      <c r="BQ2" s="115" t="s">
        <v>34</v>
      </c>
      <c r="BR2" s="115" t="s">
        <v>35</v>
      </c>
      <c r="BS2" s="115" t="s">
        <v>216</v>
      </c>
      <c r="BT2" s="115" t="s">
        <v>335</v>
      </c>
      <c r="BU2" s="115" t="s">
        <v>214</v>
      </c>
    </row>
    <row r="3" spans="1:73" ht="18" customHeight="1">
      <c r="A3" s="100">
        <v>1</v>
      </c>
      <c r="B3" s="100">
        <v>2</v>
      </c>
      <c r="C3" s="100">
        <v>3</v>
      </c>
      <c r="D3" s="100">
        <v>4</v>
      </c>
      <c r="E3" s="100">
        <v>5</v>
      </c>
      <c r="F3" s="100">
        <v>6</v>
      </c>
      <c r="G3" s="100">
        <v>7</v>
      </c>
      <c r="H3" s="100">
        <v>8</v>
      </c>
      <c r="I3" s="100">
        <v>9</v>
      </c>
      <c r="J3" s="100">
        <v>10</v>
      </c>
      <c r="K3" s="100">
        <v>11</v>
      </c>
      <c r="L3" s="100">
        <v>12</v>
      </c>
      <c r="M3" s="100">
        <v>13</v>
      </c>
      <c r="N3" s="100">
        <v>14</v>
      </c>
      <c r="O3" s="100">
        <v>15</v>
      </c>
      <c r="P3" s="100">
        <v>16</v>
      </c>
      <c r="Q3" s="100">
        <v>17</v>
      </c>
      <c r="R3" s="100">
        <v>18</v>
      </c>
      <c r="S3" s="100">
        <v>19</v>
      </c>
      <c r="T3" s="100">
        <v>20</v>
      </c>
      <c r="U3" s="100">
        <v>21</v>
      </c>
      <c r="V3" s="100">
        <v>22</v>
      </c>
      <c r="W3" s="100">
        <v>23</v>
      </c>
      <c r="X3" s="100">
        <v>24</v>
      </c>
      <c r="Y3" s="100">
        <v>25</v>
      </c>
      <c r="Z3" s="100">
        <v>26</v>
      </c>
      <c r="AA3" s="100">
        <v>27</v>
      </c>
      <c r="AB3" s="100">
        <v>28</v>
      </c>
      <c r="AC3" s="100">
        <v>29</v>
      </c>
      <c r="AD3" s="100">
        <v>30</v>
      </c>
      <c r="AE3" s="100">
        <v>31</v>
      </c>
      <c r="AF3" s="100">
        <v>32</v>
      </c>
      <c r="AG3" s="100">
        <v>33</v>
      </c>
      <c r="AH3" s="100">
        <v>34</v>
      </c>
      <c r="AI3" s="100">
        <v>35</v>
      </c>
      <c r="AJ3" s="100">
        <v>36</v>
      </c>
      <c r="AK3" s="100">
        <v>37</v>
      </c>
      <c r="AL3" s="100">
        <v>38</v>
      </c>
      <c r="AM3" s="100">
        <v>39</v>
      </c>
      <c r="AN3" s="100">
        <v>40</v>
      </c>
      <c r="AO3" s="100">
        <v>41</v>
      </c>
      <c r="AP3" s="100">
        <v>42</v>
      </c>
      <c r="AQ3" s="100">
        <v>43</v>
      </c>
      <c r="AR3" s="100">
        <v>44</v>
      </c>
      <c r="AS3" s="100">
        <v>45</v>
      </c>
      <c r="AT3" s="100">
        <v>46</v>
      </c>
      <c r="AU3" s="100">
        <v>47</v>
      </c>
      <c r="AV3" s="100">
        <v>48</v>
      </c>
      <c r="AW3" s="100">
        <v>49</v>
      </c>
      <c r="AX3" s="100">
        <v>50</v>
      </c>
      <c r="AY3" s="100">
        <v>51</v>
      </c>
      <c r="AZ3" s="100">
        <v>52</v>
      </c>
      <c r="BA3" s="100">
        <v>53</v>
      </c>
      <c r="BB3" s="100">
        <v>54</v>
      </c>
      <c r="BC3" s="100">
        <v>55</v>
      </c>
      <c r="BD3" s="100">
        <v>3</v>
      </c>
      <c r="BE3" s="100">
        <v>57</v>
      </c>
      <c r="BF3" s="100">
        <v>58</v>
      </c>
      <c r="BG3" s="100"/>
      <c r="BH3" s="100">
        <v>59</v>
      </c>
      <c r="BI3" s="100">
        <v>60</v>
      </c>
      <c r="BJ3" s="100">
        <v>71</v>
      </c>
      <c r="BK3" s="100">
        <v>72</v>
      </c>
      <c r="BL3" s="100"/>
      <c r="BM3" s="100"/>
      <c r="BN3" s="100"/>
      <c r="BO3" s="100"/>
      <c r="BP3" s="100"/>
      <c r="BQ3" s="100"/>
      <c r="BR3" s="100"/>
      <c r="BS3" s="100">
        <v>4</v>
      </c>
      <c r="BT3" s="100">
        <v>5</v>
      </c>
      <c r="BU3" s="100">
        <v>6</v>
      </c>
    </row>
    <row r="4" spans="1:73" s="98" customFormat="1" ht="21" customHeight="1">
      <c r="A4" s="101">
        <v>1</v>
      </c>
      <c r="B4" s="174" t="s">
        <v>36</v>
      </c>
      <c r="C4" s="99">
        <v>23822.89</v>
      </c>
      <c r="D4" s="99">
        <f aca="true" t="shared" si="0" ref="D4:D41">C4-E4</f>
        <v>22983.85</v>
      </c>
      <c r="E4" s="99">
        <v>839.04</v>
      </c>
      <c r="F4" s="99">
        <v>3959.73</v>
      </c>
      <c r="G4" s="99">
        <v>3396.75</v>
      </c>
      <c r="H4" s="99"/>
      <c r="I4" s="99"/>
      <c r="J4" s="99">
        <v>3959.73</v>
      </c>
      <c r="K4" s="99">
        <v>3577.41</v>
      </c>
      <c r="L4" s="99"/>
      <c r="M4" s="99">
        <f aca="true" t="shared" si="1" ref="M4:M41">L4/1.18</f>
        <v>0</v>
      </c>
      <c r="N4" s="102">
        <v>3959.73</v>
      </c>
      <c r="O4" s="99">
        <v>4718.4</v>
      </c>
      <c r="P4" s="99"/>
      <c r="Q4" s="99">
        <f aca="true" t="shared" si="2" ref="Q4:Q41">P4/1.18</f>
        <v>0</v>
      </c>
      <c r="R4" s="99">
        <v>4033.86</v>
      </c>
      <c r="S4" s="99">
        <v>3009.65</v>
      </c>
      <c r="T4" s="99"/>
      <c r="U4" s="99">
        <f aca="true" t="shared" si="3" ref="U4:U41">T4/1.18</f>
        <v>0</v>
      </c>
      <c r="V4" s="99">
        <v>4033.86</v>
      </c>
      <c r="W4" s="99">
        <v>4450.84</v>
      </c>
      <c r="X4" s="99"/>
      <c r="Y4" s="99"/>
      <c r="Z4" s="99">
        <v>4033.86</v>
      </c>
      <c r="AA4" s="99">
        <v>4347.98</v>
      </c>
      <c r="AB4" s="99"/>
      <c r="AC4" s="99"/>
      <c r="AD4" s="99">
        <v>4033.86</v>
      </c>
      <c r="AE4" s="99">
        <v>3472.02</v>
      </c>
      <c r="AF4" s="99"/>
      <c r="AG4" s="99"/>
      <c r="AH4" s="99">
        <v>4033.86</v>
      </c>
      <c r="AI4" s="99">
        <v>4354.81</v>
      </c>
      <c r="AJ4" s="99"/>
      <c r="AK4" s="99">
        <f aca="true" t="shared" si="4" ref="AK4:AK41">AJ4/1.18</f>
        <v>0</v>
      </c>
      <c r="AL4" s="99">
        <v>4033.86</v>
      </c>
      <c r="AM4" s="99">
        <v>4406.12</v>
      </c>
      <c r="AN4" s="99"/>
      <c r="AO4" s="99">
        <f aca="true" t="shared" si="5" ref="AO4:AO42">AN4/1.18</f>
        <v>0</v>
      </c>
      <c r="AP4" s="99">
        <v>4033.86</v>
      </c>
      <c r="AQ4" s="99">
        <v>4121.14</v>
      </c>
      <c r="AR4" s="99"/>
      <c r="AS4" s="99"/>
      <c r="AT4" s="99">
        <v>4033.85</v>
      </c>
      <c r="AU4" s="99">
        <v>4283.48</v>
      </c>
      <c r="AV4" s="99"/>
      <c r="AW4" s="99">
        <f aca="true" t="shared" si="6" ref="AW4:AW41">AV4/1.18</f>
        <v>0</v>
      </c>
      <c r="AX4" s="99">
        <v>4033.86</v>
      </c>
      <c r="AY4" s="99">
        <v>4380.9</v>
      </c>
      <c r="AZ4" s="99"/>
      <c r="BA4" s="99">
        <f aca="true" t="shared" si="7" ref="BA4:BA41">AZ4/1.18</f>
        <v>0</v>
      </c>
      <c r="BB4" s="99">
        <f aca="true" t="shared" si="8" ref="BB4:BB41">AX4+AT4+AP4+AL4+AH4+AD4+Z4+V4+R4+N4+J4+F4</f>
        <v>48183.92000000001</v>
      </c>
      <c r="BC4" s="99">
        <f aca="true" t="shared" si="9" ref="BC4:BC41">AY4+AU4+AQ4+AM4+AI4+AE4+AA4+W4+S4+O4+K4+G4</f>
        <v>48519.5</v>
      </c>
      <c r="BD4" s="99">
        <f aca="true" t="shared" si="10" ref="BD4:BD40">AZ4+AV4+AR4+AN4+AJ4+AF4+AB4+X4+T4+P4+L4+H4</f>
        <v>0</v>
      </c>
      <c r="BE4" s="99">
        <f aca="true" t="shared" si="11" ref="BE4:BE41">BA4+AW4+AS4+AO4+AK4+AG4+AC4+Y4+U4+Q4+M4+I4</f>
        <v>0</v>
      </c>
      <c r="BF4" s="99">
        <f aca="true" t="shared" si="12" ref="BF4:BF41">C4+BC4-BD4</f>
        <v>72342.39</v>
      </c>
      <c r="BG4" s="99">
        <v>460.56</v>
      </c>
      <c r="BH4" s="99"/>
      <c r="BI4" s="99">
        <f aca="true" t="shared" si="13" ref="BI4:BI41">BF4-BH4+BG4</f>
        <v>72802.95</v>
      </c>
      <c r="BJ4" s="99">
        <f aca="true" t="shared" si="14" ref="BJ4:BJ41">BC4+D4</f>
        <v>71503.35</v>
      </c>
      <c r="BK4" s="99">
        <f aca="true" t="shared" si="15" ref="BK4:BK41">E4</f>
        <v>839.04</v>
      </c>
      <c r="BL4" s="99"/>
      <c r="BM4" s="99"/>
      <c r="BN4" s="99"/>
      <c r="BO4" s="99"/>
      <c r="BP4" s="99">
        <f aca="true" t="shared" si="16" ref="BP4:BP29">C4+BC4-BD4-BL4-BM4</f>
        <v>72342.39</v>
      </c>
      <c r="BQ4" s="99">
        <f aca="true" t="shared" si="17" ref="BQ4:BQ31">D4+BC4-BD4</f>
        <v>71503.35</v>
      </c>
      <c r="BR4" s="99">
        <f aca="true" t="shared" si="18" ref="BR4:BR29">E4-BM4</f>
        <v>839.04</v>
      </c>
      <c r="BS4" s="174"/>
      <c r="BT4" s="174"/>
      <c r="BU4" s="174"/>
    </row>
    <row r="5" spans="1:73" s="98" customFormat="1" ht="21" customHeight="1">
      <c r="A5" s="101">
        <v>2</v>
      </c>
      <c r="B5" s="174" t="s">
        <v>37</v>
      </c>
      <c r="C5" s="99">
        <v>1003659.19</v>
      </c>
      <c r="D5" s="99">
        <f t="shared" si="0"/>
        <v>848282.86</v>
      </c>
      <c r="E5" s="99">
        <v>155376.33</v>
      </c>
      <c r="F5" s="99">
        <v>22641.3</v>
      </c>
      <c r="G5" s="99">
        <v>16905.44</v>
      </c>
      <c r="H5" s="99"/>
      <c r="I5" s="99"/>
      <c r="J5" s="99">
        <v>22641.32</v>
      </c>
      <c r="K5" s="99">
        <v>23066.5</v>
      </c>
      <c r="L5" s="99"/>
      <c r="M5" s="99">
        <f t="shared" si="1"/>
        <v>0</v>
      </c>
      <c r="N5" s="102">
        <v>22613.94</v>
      </c>
      <c r="O5" s="99">
        <v>24117.17</v>
      </c>
      <c r="P5" s="99"/>
      <c r="Q5" s="99">
        <f t="shared" si="2"/>
        <v>0</v>
      </c>
      <c r="R5" s="99">
        <v>22598.83</v>
      </c>
      <c r="S5" s="99">
        <v>19021.21</v>
      </c>
      <c r="T5" s="99"/>
      <c r="U5" s="99">
        <f t="shared" si="3"/>
        <v>0</v>
      </c>
      <c r="V5" s="99">
        <v>22662.55</v>
      </c>
      <c r="W5" s="99">
        <v>26220.1</v>
      </c>
      <c r="X5" s="99"/>
      <c r="Y5" s="99"/>
      <c r="Z5" s="99">
        <v>22625.82</v>
      </c>
      <c r="AA5" s="99">
        <v>21203.32</v>
      </c>
      <c r="AB5" s="99"/>
      <c r="AC5" s="99"/>
      <c r="AD5" s="99">
        <v>22709.51</v>
      </c>
      <c r="AE5" s="99">
        <v>23269.4</v>
      </c>
      <c r="AF5" s="99"/>
      <c r="AG5" s="99"/>
      <c r="AH5" s="99">
        <v>22802.84</v>
      </c>
      <c r="AI5" s="99">
        <v>21654.45</v>
      </c>
      <c r="AJ5" s="99"/>
      <c r="AK5" s="99">
        <f t="shared" si="4"/>
        <v>0</v>
      </c>
      <c r="AL5" s="99">
        <v>22802.84</v>
      </c>
      <c r="AM5" s="99">
        <v>22177.11</v>
      </c>
      <c r="AN5" s="99"/>
      <c r="AO5" s="99">
        <f t="shared" si="5"/>
        <v>0</v>
      </c>
      <c r="AP5" s="99">
        <v>22802.85</v>
      </c>
      <c r="AQ5" s="99">
        <v>22643.66</v>
      </c>
      <c r="AR5" s="99"/>
      <c r="AS5" s="99"/>
      <c r="AT5" s="99">
        <v>22802.83</v>
      </c>
      <c r="AU5" s="99">
        <v>23960.36</v>
      </c>
      <c r="AV5" s="99"/>
      <c r="AW5" s="99">
        <f t="shared" si="6"/>
        <v>0</v>
      </c>
      <c r="AX5" s="99">
        <v>22802.8</v>
      </c>
      <c r="AY5" s="99">
        <v>26666.95</v>
      </c>
      <c r="AZ5" s="99"/>
      <c r="BA5" s="99">
        <f t="shared" si="7"/>
        <v>0</v>
      </c>
      <c r="BB5" s="99">
        <f t="shared" si="8"/>
        <v>272507.43</v>
      </c>
      <c r="BC5" s="99">
        <f t="shared" si="9"/>
        <v>270905.67</v>
      </c>
      <c r="BD5" s="99">
        <f t="shared" si="10"/>
        <v>0</v>
      </c>
      <c r="BE5" s="99">
        <f t="shared" si="11"/>
        <v>0</v>
      </c>
      <c r="BF5" s="99">
        <f t="shared" si="12"/>
        <v>1274564.8599999999</v>
      </c>
      <c r="BG5" s="99"/>
      <c r="BH5" s="99"/>
      <c r="BI5" s="99">
        <f t="shared" si="13"/>
        <v>1274564.8599999999</v>
      </c>
      <c r="BJ5" s="99">
        <f t="shared" si="14"/>
        <v>1119188.53</v>
      </c>
      <c r="BK5" s="99">
        <f t="shared" si="15"/>
        <v>155376.33</v>
      </c>
      <c r="BL5" s="99"/>
      <c r="BM5" s="99"/>
      <c r="BN5" s="99"/>
      <c r="BO5" s="99"/>
      <c r="BP5" s="99">
        <f t="shared" si="16"/>
        <v>1274564.8599999999</v>
      </c>
      <c r="BQ5" s="99">
        <f t="shared" si="17"/>
        <v>1119188.53</v>
      </c>
      <c r="BR5" s="99">
        <f t="shared" si="18"/>
        <v>155376.33</v>
      </c>
      <c r="BS5" s="174"/>
      <c r="BT5" s="174"/>
      <c r="BU5" s="174"/>
    </row>
    <row r="6" spans="1:73" s="98" customFormat="1" ht="21" customHeight="1">
      <c r="A6" s="101">
        <v>3</v>
      </c>
      <c r="B6" s="174" t="s">
        <v>38</v>
      </c>
      <c r="C6" s="99">
        <v>172152.17</v>
      </c>
      <c r="D6" s="99">
        <f t="shared" si="0"/>
        <v>154922.98</v>
      </c>
      <c r="E6" s="99">
        <v>17229.19</v>
      </c>
      <c r="F6" s="99">
        <v>3629.64</v>
      </c>
      <c r="G6" s="99">
        <v>3111.05</v>
      </c>
      <c r="H6" s="99"/>
      <c r="I6" s="99"/>
      <c r="J6" s="99">
        <v>3629.65</v>
      </c>
      <c r="K6" s="99">
        <v>3274.42</v>
      </c>
      <c r="L6" s="99"/>
      <c r="M6" s="99">
        <f t="shared" si="1"/>
        <v>0</v>
      </c>
      <c r="N6" s="102">
        <v>3629.66</v>
      </c>
      <c r="O6" s="99">
        <v>4052.4</v>
      </c>
      <c r="P6" s="99"/>
      <c r="Q6" s="99">
        <f t="shared" si="2"/>
        <v>0</v>
      </c>
      <c r="R6" s="99">
        <v>3629.65</v>
      </c>
      <c r="S6" s="99">
        <v>2591.42</v>
      </c>
      <c r="T6" s="99"/>
      <c r="U6" s="99">
        <f t="shared" si="3"/>
        <v>0</v>
      </c>
      <c r="V6" s="99">
        <v>3629.65</v>
      </c>
      <c r="W6" s="99">
        <v>3757.56</v>
      </c>
      <c r="X6" s="99"/>
      <c r="Y6" s="99"/>
      <c r="Z6" s="99">
        <v>3629.65</v>
      </c>
      <c r="AA6" s="99">
        <v>3868.82</v>
      </c>
      <c r="AB6" s="99"/>
      <c r="AC6" s="99"/>
      <c r="AD6" s="99">
        <v>3557.61</v>
      </c>
      <c r="AE6" s="99">
        <v>3923.22</v>
      </c>
      <c r="AF6" s="99"/>
      <c r="AG6" s="99"/>
      <c r="AH6" s="99">
        <v>3629.65</v>
      </c>
      <c r="AI6" s="99">
        <v>3396.32</v>
      </c>
      <c r="AJ6" s="99"/>
      <c r="AK6" s="99">
        <f t="shared" si="4"/>
        <v>0</v>
      </c>
      <c r="AL6" s="99">
        <v>3629.65</v>
      </c>
      <c r="AM6" s="99">
        <v>3548.6</v>
      </c>
      <c r="AN6" s="99"/>
      <c r="AO6" s="99">
        <f t="shared" si="5"/>
        <v>0</v>
      </c>
      <c r="AP6" s="99">
        <v>3629.65</v>
      </c>
      <c r="AQ6" s="99">
        <v>3337.15</v>
      </c>
      <c r="AR6" s="99"/>
      <c r="AS6" s="99"/>
      <c r="AT6" s="99">
        <v>3629.65</v>
      </c>
      <c r="AU6" s="99">
        <v>3985.1</v>
      </c>
      <c r="AV6" s="99"/>
      <c r="AW6" s="99">
        <f t="shared" si="6"/>
        <v>0</v>
      </c>
      <c r="AX6" s="99">
        <v>3629.65</v>
      </c>
      <c r="AY6" s="99">
        <v>3971.84</v>
      </c>
      <c r="AZ6" s="99"/>
      <c r="BA6" s="99">
        <f t="shared" si="7"/>
        <v>0</v>
      </c>
      <c r="BB6" s="99">
        <f t="shared" si="8"/>
        <v>43483.76</v>
      </c>
      <c r="BC6" s="99">
        <f t="shared" si="9"/>
        <v>42817.90000000001</v>
      </c>
      <c r="BD6" s="99">
        <f t="shared" si="10"/>
        <v>0</v>
      </c>
      <c r="BE6" s="99">
        <f t="shared" si="11"/>
        <v>0</v>
      </c>
      <c r="BF6" s="99">
        <f t="shared" si="12"/>
        <v>214970.07</v>
      </c>
      <c r="BG6" s="99">
        <v>2753.64</v>
      </c>
      <c r="BH6" s="99"/>
      <c r="BI6" s="99">
        <f t="shared" si="13"/>
        <v>217723.71000000002</v>
      </c>
      <c r="BJ6" s="99">
        <f t="shared" si="14"/>
        <v>197740.88</v>
      </c>
      <c r="BK6" s="99">
        <f t="shared" si="15"/>
        <v>17229.19</v>
      </c>
      <c r="BL6" s="99"/>
      <c r="BM6" s="99"/>
      <c r="BN6" s="99"/>
      <c r="BO6" s="99"/>
      <c r="BP6" s="99">
        <f t="shared" si="16"/>
        <v>214970.07</v>
      </c>
      <c r="BQ6" s="99">
        <f t="shared" si="17"/>
        <v>197740.88</v>
      </c>
      <c r="BR6" s="99">
        <f t="shared" si="18"/>
        <v>17229.19</v>
      </c>
      <c r="BS6" s="174"/>
      <c r="BT6" s="174"/>
      <c r="BU6" s="174"/>
    </row>
    <row r="7" spans="1:73" s="98" customFormat="1" ht="21" customHeight="1">
      <c r="A7" s="101">
        <v>4</v>
      </c>
      <c r="B7" s="174" t="s">
        <v>39</v>
      </c>
      <c r="C7" s="99">
        <v>615995.03</v>
      </c>
      <c r="D7" s="99">
        <f t="shared" si="0"/>
        <v>524813.15</v>
      </c>
      <c r="E7" s="99">
        <v>91181.88</v>
      </c>
      <c r="F7" s="99">
        <v>20969.23</v>
      </c>
      <c r="G7" s="99">
        <v>17657.31</v>
      </c>
      <c r="H7" s="99"/>
      <c r="I7" s="99"/>
      <c r="J7" s="99">
        <v>20969.19</v>
      </c>
      <c r="K7" s="99">
        <v>18256.57</v>
      </c>
      <c r="L7" s="99"/>
      <c r="M7" s="99">
        <f t="shared" si="1"/>
        <v>0</v>
      </c>
      <c r="N7" s="102">
        <v>21031.84</v>
      </c>
      <c r="O7" s="99">
        <v>24245.83</v>
      </c>
      <c r="P7" s="99"/>
      <c r="Q7" s="99">
        <f t="shared" si="2"/>
        <v>0</v>
      </c>
      <c r="R7" s="99">
        <v>21339.84</v>
      </c>
      <c r="S7" s="99">
        <v>19375.16</v>
      </c>
      <c r="T7" s="99"/>
      <c r="U7" s="99">
        <f t="shared" si="3"/>
        <v>0</v>
      </c>
      <c r="V7" s="99">
        <v>21613.98</v>
      </c>
      <c r="W7" s="99">
        <v>22675.64</v>
      </c>
      <c r="X7" s="99"/>
      <c r="Y7" s="99"/>
      <c r="Z7" s="99">
        <v>23792.3</v>
      </c>
      <c r="AA7" s="99">
        <v>21565.07</v>
      </c>
      <c r="AB7" s="99"/>
      <c r="AC7" s="99"/>
      <c r="AD7" s="99">
        <v>21191.95</v>
      </c>
      <c r="AE7" s="99">
        <v>22759.87</v>
      </c>
      <c r="AF7" s="99"/>
      <c r="AG7" s="99"/>
      <c r="AH7" s="99">
        <v>21241.15</v>
      </c>
      <c r="AI7" s="99">
        <v>19898.81</v>
      </c>
      <c r="AJ7" s="99"/>
      <c r="AK7" s="99">
        <f t="shared" si="4"/>
        <v>0</v>
      </c>
      <c r="AL7" s="99">
        <v>21241.19</v>
      </c>
      <c r="AM7" s="99">
        <v>21092.97</v>
      </c>
      <c r="AN7" s="99"/>
      <c r="AO7" s="99">
        <f t="shared" si="5"/>
        <v>0</v>
      </c>
      <c r="AP7" s="99">
        <v>21241.15</v>
      </c>
      <c r="AQ7" s="99">
        <v>21191.18</v>
      </c>
      <c r="AR7" s="99"/>
      <c r="AS7" s="99"/>
      <c r="AT7" s="99">
        <v>21241.13</v>
      </c>
      <c r="AU7" s="99">
        <v>22255.27</v>
      </c>
      <c r="AV7" s="99">
        <v>254383.87</v>
      </c>
      <c r="AW7" s="99">
        <f t="shared" si="6"/>
        <v>215579.55084745763</v>
      </c>
      <c r="AX7" s="99">
        <v>21241.18</v>
      </c>
      <c r="AY7" s="99">
        <v>22744.74</v>
      </c>
      <c r="AZ7" s="99"/>
      <c r="BA7" s="99">
        <f t="shared" si="7"/>
        <v>0</v>
      </c>
      <c r="BB7" s="99">
        <f t="shared" si="8"/>
        <v>257114.13</v>
      </c>
      <c r="BC7" s="99">
        <f t="shared" si="9"/>
        <v>253718.41999999998</v>
      </c>
      <c r="BD7" s="99">
        <v>254383.87</v>
      </c>
      <c r="BE7" s="99">
        <f t="shared" si="11"/>
        <v>215579.55084745763</v>
      </c>
      <c r="BF7" s="99">
        <f t="shared" si="12"/>
        <v>615329.58</v>
      </c>
      <c r="BG7" s="99"/>
      <c r="BH7" s="99"/>
      <c r="BI7" s="99">
        <f t="shared" si="13"/>
        <v>615329.58</v>
      </c>
      <c r="BJ7" s="99">
        <f t="shared" si="14"/>
        <v>778531.5700000001</v>
      </c>
      <c r="BK7" s="99">
        <f t="shared" si="15"/>
        <v>91181.88</v>
      </c>
      <c r="BL7" s="99"/>
      <c r="BM7" s="99"/>
      <c r="BN7" s="99"/>
      <c r="BO7" s="99"/>
      <c r="BP7" s="99">
        <f t="shared" si="16"/>
        <v>615329.58</v>
      </c>
      <c r="BQ7" s="99">
        <f t="shared" si="17"/>
        <v>524147.70000000007</v>
      </c>
      <c r="BR7" s="99">
        <f t="shared" si="18"/>
        <v>91181.88</v>
      </c>
      <c r="BS7" s="174" t="s">
        <v>217</v>
      </c>
      <c r="BT7" s="174" t="s">
        <v>218</v>
      </c>
      <c r="BU7" s="174" t="s">
        <v>314</v>
      </c>
    </row>
    <row r="8" spans="1:73" s="98" customFormat="1" ht="21" customHeight="1">
      <c r="A8" s="101">
        <v>5</v>
      </c>
      <c r="B8" s="174" t="s">
        <v>40</v>
      </c>
      <c r="C8" s="99">
        <v>-2998.71</v>
      </c>
      <c r="D8" s="99">
        <f t="shared" si="0"/>
        <v>-2998.71</v>
      </c>
      <c r="E8" s="99"/>
      <c r="F8" s="99">
        <v>3599.55</v>
      </c>
      <c r="G8" s="99">
        <v>2455.75</v>
      </c>
      <c r="H8" s="99"/>
      <c r="I8" s="99"/>
      <c r="J8" s="99">
        <v>3599.56</v>
      </c>
      <c r="K8" s="99">
        <v>3951.02</v>
      </c>
      <c r="L8" s="99"/>
      <c r="M8" s="99">
        <f t="shared" si="1"/>
        <v>0</v>
      </c>
      <c r="N8" s="102">
        <v>3599.55</v>
      </c>
      <c r="O8" s="99">
        <v>3942.21</v>
      </c>
      <c r="P8" s="99"/>
      <c r="Q8" s="99">
        <f t="shared" si="2"/>
        <v>0</v>
      </c>
      <c r="R8" s="99">
        <v>3599.56</v>
      </c>
      <c r="S8" s="99">
        <v>3087.5</v>
      </c>
      <c r="T8" s="99"/>
      <c r="U8" s="99">
        <f t="shared" si="3"/>
        <v>0</v>
      </c>
      <c r="V8" s="99">
        <v>3599.55</v>
      </c>
      <c r="W8" s="99">
        <v>3859.81</v>
      </c>
      <c r="X8" s="99"/>
      <c r="Y8" s="99"/>
      <c r="Z8" s="99">
        <v>3599.55</v>
      </c>
      <c r="AA8" s="99">
        <v>3343.34</v>
      </c>
      <c r="AB8" s="99"/>
      <c r="AC8" s="99"/>
      <c r="AD8" s="99">
        <v>3599.56</v>
      </c>
      <c r="AE8" s="99">
        <v>4225.67</v>
      </c>
      <c r="AF8" s="99"/>
      <c r="AG8" s="99"/>
      <c r="AH8" s="99">
        <v>3599.55</v>
      </c>
      <c r="AI8" s="99">
        <v>3487.78</v>
      </c>
      <c r="AJ8" s="99"/>
      <c r="AK8" s="99">
        <f t="shared" si="4"/>
        <v>0</v>
      </c>
      <c r="AL8" s="99">
        <v>3599.55</v>
      </c>
      <c r="AM8" s="99">
        <v>3039.19</v>
      </c>
      <c r="AN8" s="99"/>
      <c r="AO8" s="99">
        <f t="shared" si="5"/>
        <v>0</v>
      </c>
      <c r="AP8" s="99">
        <v>3599.54</v>
      </c>
      <c r="AQ8" s="99">
        <v>3872.23</v>
      </c>
      <c r="AR8" s="99"/>
      <c r="AS8" s="99">
        <f aca="true" t="shared" si="19" ref="AS8:AS40">AR8/1.18</f>
        <v>0</v>
      </c>
      <c r="AT8" s="99">
        <v>3599.55</v>
      </c>
      <c r="AU8" s="99">
        <v>3467.59</v>
      </c>
      <c r="AV8" s="99"/>
      <c r="AW8" s="99">
        <f t="shared" si="6"/>
        <v>0</v>
      </c>
      <c r="AX8" s="99">
        <v>3599.54</v>
      </c>
      <c r="AY8" s="99">
        <v>4397.54</v>
      </c>
      <c r="AZ8" s="99"/>
      <c r="BA8" s="99">
        <f t="shared" si="7"/>
        <v>0</v>
      </c>
      <c r="BB8" s="99">
        <f t="shared" si="8"/>
        <v>43194.61</v>
      </c>
      <c r="BC8" s="99">
        <f t="shared" si="9"/>
        <v>43129.63</v>
      </c>
      <c r="BD8" s="99">
        <f t="shared" si="10"/>
        <v>0</v>
      </c>
      <c r="BE8" s="99">
        <f t="shared" si="11"/>
        <v>0</v>
      </c>
      <c r="BF8" s="99">
        <f t="shared" si="12"/>
        <v>40130.92</v>
      </c>
      <c r="BG8" s="99">
        <v>2296.8</v>
      </c>
      <c r="BH8" s="99"/>
      <c r="BI8" s="99">
        <f t="shared" si="13"/>
        <v>42427.72</v>
      </c>
      <c r="BJ8" s="99">
        <f t="shared" si="14"/>
        <v>40130.92</v>
      </c>
      <c r="BK8" s="99">
        <f t="shared" si="15"/>
        <v>0</v>
      </c>
      <c r="BL8" s="99"/>
      <c r="BM8" s="99"/>
      <c r="BN8" s="99"/>
      <c r="BO8" s="99"/>
      <c r="BP8" s="99">
        <f t="shared" si="16"/>
        <v>40130.92</v>
      </c>
      <c r="BQ8" s="99">
        <f t="shared" si="17"/>
        <v>40130.92</v>
      </c>
      <c r="BR8" s="99">
        <f t="shared" si="18"/>
        <v>0</v>
      </c>
      <c r="BS8" s="174"/>
      <c r="BT8" s="174"/>
      <c r="BU8" s="174"/>
    </row>
    <row r="9" spans="1:73" s="98" customFormat="1" ht="21" customHeight="1">
      <c r="A9" s="101">
        <v>6</v>
      </c>
      <c r="B9" s="174" t="s">
        <v>41</v>
      </c>
      <c r="C9" s="99">
        <v>30031.02</v>
      </c>
      <c r="D9" s="99">
        <f t="shared" si="0"/>
        <v>29590.56</v>
      </c>
      <c r="E9" s="99">
        <v>440.46</v>
      </c>
      <c r="F9" s="99">
        <v>3965.92</v>
      </c>
      <c r="G9" s="99">
        <v>2747.87</v>
      </c>
      <c r="H9" s="99"/>
      <c r="I9" s="99"/>
      <c r="J9" s="99">
        <v>3973.91</v>
      </c>
      <c r="K9" s="99">
        <v>3673.04</v>
      </c>
      <c r="L9" s="99"/>
      <c r="M9" s="99">
        <f t="shared" si="1"/>
        <v>0</v>
      </c>
      <c r="N9" s="102">
        <v>3973.91</v>
      </c>
      <c r="O9" s="99">
        <v>5059.71</v>
      </c>
      <c r="P9" s="99"/>
      <c r="Q9" s="99">
        <f t="shared" si="2"/>
        <v>0</v>
      </c>
      <c r="R9" s="99">
        <v>3971.4</v>
      </c>
      <c r="S9" s="99">
        <v>3362.29</v>
      </c>
      <c r="T9" s="99"/>
      <c r="U9" s="99">
        <f t="shared" si="3"/>
        <v>0</v>
      </c>
      <c r="V9" s="99">
        <v>3973.91</v>
      </c>
      <c r="W9" s="99">
        <v>4391.77</v>
      </c>
      <c r="X9" s="99"/>
      <c r="Y9" s="99"/>
      <c r="Z9" s="99">
        <v>3973.91</v>
      </c>
      <c r="AA9" s="99">
        <v>3854.92</v>
      </c>
      <c r="AB9" s="99"/>
      <c r="AC9" s="99"/>
      <c r="AD9" s="99">
        <v>3973.91</v>
      </c>
      <c r="AE9" s="99">
        <v>3266.66</v>
      </c>
      <c r="AF9" s="99"/>
      <c r="AG9" s="99"/>
      <c r="AH9" s="99">
        <v>3973.91</v>
      </c>
      <c r="AI9" s="99">
        <v>4580.99</v>
      </c>
      <c r="AJ9" s="99"/>
      <c r="AK9" s="99">
        <f t="shared" si="4"/>
        <v>0</v>
      </c>
      <c r="AL9" s="99">
        <v>3973.9</v>
      </c>
      <c r="AM9" s="99">
        <v>3705.93</v>
      </c>
      <c r="AN9" s="99"/>
      <c r="AO9" s="99">
        <f t="shared" si="5"/>
        <v>0</v>
      </c>
      <c r="AP9" s="99">
        <v>3973.91</v>
      </c>
      <c r="AQ9" s="99">
        <v>3899.26</v>
      </c>
      <c r="AR9" s="99"/>
      <c r="AS9" s="99">
        <f t="shared" si="19"/>
        <v>0</v>
      </c>
      <c r="AT9" s="99">
        <v>3973.91</v>
      </c>
      <c r="AU9" s="99">
        <v>4043.36</v>
      </c>
      <c r="AV9" s="99"/>
      <c r="AW9" s="99">
        <f t="shared" si="6"/>
        <v>0</v>
      </c>
      <c r="AX9" s="99">
        <v>3973.91</v>
      </c>
      <c r="AY9" s="99">
        <v>4299.03</v>
      </c>
      <c r="AZ9" s="99"/>
      <c r="BA9" s="99">
        <f t="shared" si="7"/>
        <v>0</v>
      </c>
      <c r="BB9" s="99">
        <f t="shared" si="8"/>
        <v>47676.41</v>
      </c>
      <c r="BC9" s="99">
        <f t="shared" si="9"/>
        <v>46884.83</v>
      </c>
      <c r="BD9" s="99">
        <f t="shared" si="10"/>
        <v>0</v>
      </c>
      <c r="BE9" s="99">
        <f t="shared" si="11"/>
        <v>0</v>
      </c>
      <c r="BF9" s="99">
        <f t="shared" si="12"/>
        <v>76915.85</v>
      </c>
      <c r="BG9" s="99"/>
      <c r="BH9" s="99"/>
      <c r="BI9" s="99">
        <f t="shared" si="13"/>
        <v>76915.85</v>
      </c>
      <c r="BJ9" s="99">
        <f t="shared" si="14"/>
        <v>76475.39</v>
      </c>
      <c r="BK9" s="99">
        <f t="shared" si="15"/>
        <v>440.46</v>
      </c>
      <c r="BL9" s="99">
        <v>104115.24</v>
      </c>
      <c r="BM9" s="99">
        <v>1261.02</v>
      </c>
      <c r="BN9" s="99"/>
      <c r="BO9" s="99"/>
      <c r="BP9" s="99">
        <f t="shared" si="16"/>
        <v>-28460.41</v>
      </c>
      <c r="BQ9" s="99">
        <f t="shared" si="17"/>
        <v>76475.39</v>
      </c>
      <c r="BR9" s="99">
        <f t="shared" si="18"/>
        <v>-820.56</v>
      </c>
      <c r="BS9" s="174"/>
      <c r="BT9" s="174"/>
      <c r="BU9" s="174"/>
    </row>
    <row r="10" spans="1:73" s="98" customFormat="1" ht="21" customHeight="1">
      <c r="A10" s="101">
        <v>7</v>
      </c>
      <c r="B10" s="174" t="s">
        <v>42</v>
      </c>
      <c r="C10" s="99">
        <v>86112.3</v>
      </c>
      <c r="D10" s="99">
        <f t="shared" si="0"/>
        <v>85155.73</v>
      </c>
      <c r="E10" s="99">
        <v>956.57</v>
      </c>
      <c r="F10" s="99">
        <v>3811.26</v>
      </c>
      <c r="G10" s="99">
        <v>3033.82</v>
      </c>
      <c r="H10" s="99"/>
      <c r="I10" s="99"/>
      <c r="J10" s="99">
        <v>3811.26</v>
      </c>
      <c r="K10" s="99">
        <v>4281.19</v>
      </c>
      <c r="L10" s="99"/>
      <c r="M10" s="99">
        <f t="shared" si="1"/>
        <v>0</v>
      </c>
      <c r="N10" s="102">
        <v>3811.25</v>
      </c>
      <c r="O10" s="99">
        <v>3971.64</v>
      </c>
      <c r="P10" s="99"/>
      <c r="Q10" s="99">
        <f t="shared" si="2"/>
        <v>0</v>
      </c>
      <c r="R10" s="99">
        <v>3811.26</v>
      </c>
      <c r="S10" s="99">
        <v>3093.45</v>
      </c>
      <c r="T10" s="99"/>
      <c r="U10" s="99">
        <f t="shared" si="3"/>
        <v>0</v>
      </c>
      <c r="V10" s="99">
        <v>3811.27</v>
      </c>
      <c r="W10" s="99">
        <v>3874.51</v>
      </c>
      <c r="X10" s="99"/>
      <c r="Y10" s="99"/>
      <c r="Z10" s="99">
        <v>3811.26</v>
      </c>
      <c r="AA10" s="99">
        <v>3593.84</v>
      </c>
      <c r="AB10" s="99"/>
      <c r="AC10" s="99"/>
      <c r="AD10" s="99">
        <v>3811.26</v>
      </c>
      <c r="AE10" s="99">
        <v>4636.34</v>
      </c>
      <c r="AF10" s="99"/>
      <c r="AG10" s="99"/>
      <c r="AH10" s="99">
        <v>3811.25</v>
      </c>
      <c r="AI10" s="99">
        <v>4480.04</v>
      </c>
      <c r="AJ10" s="99"/>
      <c r="AK10" s="99">
        <f t="shared" si="4"/>
        <v>0</v>
      </c>
      <c r="AL10" s="99">
        <v>3811.26</v>
      </c>
      <c r="AM10" s="99">
        <v>4285.78</v>
      </c>
      <c r="AN10" s="99"/>
      <c r="AO10" s="99">
        <f t="shared" si="5"/>
        <v>0</v>
      </c>
      <c r="AP10" s="99">
        <v>3811.26</v>
      </c>
      <c r="AQ10" s="99">
        <v>3665.38</v>
      </c>
      <c r="AR10" s="99"/>
      <c r="AS10" s="99">
        <f t="shared" si="19"/>
        <v>0</v>
      </c>
      <c r="AT10" s="99">
        <v>3811.26</v>
      </c>
      <c r="AU10" s="99">
        <v>4267.46</v>
      </c>
      <c r="AV10" s="99"/>
      <c r="AW10" s="99">
        <f t="shared" si="6"/>
        <v>0</v>
      </c>
      <c r="AX10" s="99">
        <v>3811.26</v>
      </c>
      <c r="AY10" s="99">
        <v>4158.65</v>
      </c>
      <c r="AZ10" s="99"/>
      <c r="BA10" s="99">
        <f t="shared" si="7"/>
        <v>0</v>
      </c>
      <c r="BB10" s="99">
        <f t="shared" si="8"/>
        <v>45735.11000000001</v>
      </c>
      <c r="BC10" s="99">
        <f t="shared" si="9"/>
        <v>47342.1</v>
      </c>
      <c r="BD10" s="99">
        <f t="shared" si="10"/>
        <v>0</v>
      </c>
      <c r="BE10" s="99">
        <f t="shared" si="11"/>
        <v>0</v>
      </c>
      <c r="BF10" s="99">
        <f t="shared" si="12"/>
        <v>133454.4</v>
      </c>
      <c r="BG10" s="99">
        <v>1636.2</v>
      </c>
      <c r="BH10" s="99"/>
      <c r="BI10" s="99">
        <f t="shared" si="13"/>
        <v>135090.6</v>
      </c>
      <c r="BJ10" s="99">
        <f t="shared" si="14"/>
        <v>132497.83</v>
      </c>
      <c r="BK10" s="99">
        <f t="shared" si="15"/>
        <v>956.57</v>
      </c>
      <c r="BL10" s="99"/>
      <c r="BM10" s="99"/>
      <c r="BN10" s="99"/>
      <c r="BO10" s="99"/>
      <c r="BP10" s="99">
        <f t="shared" si="16"/>
        <v>133454.4</v>
      </c>
      <c r="BQ10" s="99">
        <f t="shared" si="17"/>
        <v>132497.83</v>
      </c>
      <c r="BR10" s="99">
        <f t="shared" si="18"/>
        <v>956.57</v>
      </c>
      <c r="BS10" s="174"/>
      <c r="BT10" s="174"/>
      <c r="BU10" s="174"/>
    </row>
    <row r="11" spans="1:73" s="98" customFormat="1" ht="21" customHeight="1">
      <c r="A11" s="101">
        <v>8</v>
      </c>
      <c r="B11" s="174" t="s">
        <v>43</v>
      </c>
      <c r="C11" s="99">
        <v>-566691.15</v>
      </c>
      <c r="D11" s="99">
        <f t="shared" si="0"/>
        <v>-566691.15</v>
      </c>
      <c r="E11" s="99"/>
      <c r="F11" s="99">
        <v>10913.98</v>
      </c>
      <c r="G11" s="99">
        <v>7994.82</v>
      </c>
      <c r="H11" s="99"/>
      <c r="I11" s="99"/>
      <c r="J11" s="99">
        <v>10913.98</v>
      </c>
      <c r="K11" s="99">
        <v>10349.59</v>
      </c>
      <c r="L11" s="99"/>
      <c r="M11" s="99">
        <f t="shared" si="1"/>
        <v>0</v>
      </c>
      <c r="N11" s="102">
        <v>10914</v>
      </c>
      <c r="O11" s="99">
        <v>12399.74</v>
      </c>
      <c r="P11" s="99"/>
      <c r="Q11" s="99">
        <f t="shared" si="2"/>
        <v>0</v>
      </c>
      <c r="R11" s="99">
        <v>10913.99</v>
      </c>
      <c r="S11" s="99">
        <v>10608.39</v>
      </c>
      <c r="T11" s="99"/>
      <c r="U11" s="99">
        <f t="shared" si="3"/>
        <v>0</v>
      </c>
      <c r="V11" s="99">
        <v>10913.99</v>
      </c>
      <c r="W11" s="99">
        <v>9967.86</v>
      </c>
      <c r="X11" s="99"/>
      <c r="Y11" s="99"/>
      <c r="Z11" s="99">
        <v>10957.93</v>
      </c>
      <c r="AA11" s="99">
        <v>10000.23</v>
      </c>
      <c r="AB11" s="99"/>
      <c r="AC11" s="99"/>
      <c r="AD11" s="99">
        <v>10957.92</v>
      </c>
      <c r="AE11" s="99">
        <v>10191.23</v>
      </c>
      <c r="AF11" s="99"/>
      <c r="AG11" s="99"/>
      <c r="AH11" s="99">
        <v>10957.91</v>
      </c>
      <c r="AI11" s="99">
        <v>12744.82</v>
      </c>
      <c r="AJ11" s="99"/>
      <c r="AK11" s="99">
        <f t="shared" si="4"/>
        <v>0</v>
      </c>
      <c r="AL11" s="99">
        <v>10957.92</v>
      </c>
      <c r="AM11" s="99">
        <v>11263.34</v>
      </c>
      <c r="AN11" s="99"/>
      <c r="AO11" s="99">
        <f t="shared" si="5"/>
        <v>0</v>
      </c>
      <c r="AP11" s="99">
        <v>10957.89</v>
      </c>
      <c r="AQ11" s="99">
        <v>10849.99</v>
      </c>
      <c r="AR11" s="99"/>
      <c r="AS11" s="99">
        <f t="shared" si="19"/>
        <v>0</v>
      </c>
      <c r="AT11" s="99">
        <v>10957.93</v>
      </c>
      <c r="AU11" s="99">
        <v>10793.23</v>
      </c>
      <c r="AV11" s="99"/>
      <c r="AW11" s="99">
        <f t="shared" si="6"/>
        <v>0</v>
      </c>
      <c r="AX11" s="99">
        <v>10957.94</v>
      </c>
      <c r="AY11" s="99">
        <v>13591.91</v>
      </c>
      <c r="AZ11" s="99"/>
      <c r="BA11" s="99">
        <f t="shared" si="7"/>
        <v>0</v>
      </c>
      <c r="BB11" s="99">
        <f t="shared" si="8"/>
        <v>131275.38</v>
      </c>
      <c r="BC11" s="99">
        <f t="shared" si="9"/>
        <v>130755.15</v>
      </c>
      <c r="BD11" s="99">
        <f t="shared" si="10"/>
        <v>0</v>
      </c>
      <c r="BE11" s="99">
        <f t="shared" si="11"/>
        <v>0</v>
      </c>
      <c r="BF11" s="99">
        <f t="shared" si="12"/>
        <v>-435936</v>
      </c>
      <c r="BG11" s="99">
        <v>12363.6</v>
      </c>
      <c r="BH11" s="99"/>
      <c r="BI11" s="99">
        <f t="shared" si="13"/>
        <v>-423572.4</v>
      </c>
      <c r="BJ11" s="99">
        <f t="shared" si="14"/>
        <v>-435936</v>
      </c>
      <c r="BK11" s="99">
        <f t="shared" si="15"/>
        <v>0</v>
      </c>
      <c r="BL11" s="99"/>
      <c r="BM11" s="99"/>
      <c r="BN11" s="99"/>
      <c r="BO11" s="99"/>
      <c r="BP11" s="99">
        <f t="shared" si="16"/>
        <v>-435936</v>
      </c>
      <c r="BQ11" s="99">
        <f t="shared" si="17"/>
        <v>-435936</v>
      </c>
      <c r="BR11" s="99">
        <f t="shared" si="18"/>
        <v>0</v>
      </c>
      <c r="BS11" s="174"/>
      <c r="BT11" s="174"/>
      <c r="BU11" s="174"/>
    </row>
    <row r="12" spans="1:73" s="98" customFormat="1" ht="21" customHeight="1">
      <c r="A12" s="101">
        <v>9</v>
      </c>
      <c r="B12" s="174" t="s">
        <v>44</v>
      </c>
      <c r="C12" s="99">
        <v>58089.47</v>
      </c>
      <c r="D12" s="99">
        <f t="shared" si="0"/>
        <v>56726.630000000005</v>
      </c>
      <c r="E12" s="99">
        <v>1362.84</v>
      </c>
      <c r="F12" s="99">
        <v>3857.37</v>
      </c>
      <c r="G12" s="99">
        <v>2451.32</v>
      </c>
      <c r="H12" s="99"/>
      <c r="I12" s="99"/>
      <c r="J12" s="99">
        <v>3857.39</v>
      </c>
      <c r="K12" s="99">
        <v>4597.45</v>
      </c>
      <c r="L12" s="99"/>
      <c r="M12" s="99">
        <f t="shared" si="1"/>
        <v>0</v>
      </c>
      <c r="N12" s="102">
        <v>3857.38</v>
      </c>
      <c r="O12" s="99">
        <v>4403.47</v>
      </c>
      <c r="P12" s="99"/>
      <c r="Q12" s="99">
        <f t="shared" si="2"/>
        <v>0</v>
      </c>
      <c r="R12" s="99">
        <v>3857.39</v>
      </c>
      <c r="S12" s="99">
        <v>3302.54</v>
      </c>
      <c r="T12" s="99"/>
      <c r="U12" s="99">
        <f t="shared" si="3"/>
        <v>0</v>
      </c>
      <c r="V12" s="99">
        <v>3857.39</v>
      </c>
      <c r="W12" s="99">
        <v>4212.03</v>
      </c>
      <c r="X12" s="99"/>
      <c r="Y12" s="99"/>
      <c r="Z12" s="99">
        <v>3857.4</v>
      </c>
      <c r="AA12" s="99">
        <v>4136.11</v>
      </c>
      <c r="AB12" s="99"/>
      <c r="AC12" s="99"/>
      <c r="AD12" s="99">
        <v>3857.39</v>
      </c>
      <c r="AE12" s="99">
        <v>3035.33</v>
      </c>
      <c r="AF12" s="99"/>
      <c r="AG12" s="99"/>
      <c r="AH12" s="99">
        <v>3857.4</v>
      </c>
      <c r="AI12" s="99">
        <v>4461.89</v>
      </c>
      <c r="AJ12" s="99"/>
      <c r="AK12" s="99">
        <f t="shared" si="4"/>
        <v>0</v>
      </c>
      <c r="AL12" s="99">
        <v>3857.39</v>
      </c>
      <c r="AM12" s="99">
        <v>4100.94</v>
      </c>
      <c r="AN12" s="99"/>
      <c r="AO12" s="99">
        <f t="shared" si="5"/>
        <v>0</v>
      </c>
      <c r="AP12" s="99">
        <v>3857.39</v>
      </c>
      <c r="AQ12" s="99">
        <v>3383.33</v>
      </c>
      <c r="AR12" s="99"/>
      <c r="AS12" s="99">
        <f t="shared" si="19"/>
        <v>0</v>
      </c>
      <c r="AT12" s="99">
        <v>3857.38</v>
      </c>
      <c r="AU12" s="99">
        <v>3714.37</v>
      </c>
      <c r="AV12" s="99"/>
      <c r="AW12" s="99">
        <f t="shared" si="6"/>
        <v>0</v>
      </c>
      <c r="AX12" s="99">
        <v>3857.39</v>
      </c>
      <c r="AY12" s="99">
        <v>4661.73</v>
      </c>
      <c r="AZ12" s="99"/>
      <c r="BA12" s="99">
        <f t="shared" si="7"/>
        <v>0</v>
      </c>
      <c r="BB12" s="99">
        <f t="shared" si="8"/>
        <v>46288.66</v>
      </c>
      <c r="BC12" s="99">
        <f t="shared" si="9"/>
        <v>46460.509999999995</v>
      </c>
      <c r="BD12" s="99">
        <f t="shared" si="10"/>
        <v>0</v>
      </c>
      <c r="BE12" s="99">
        <f t="shared" si="11"/>
        <v>0</v>
      </c>
      <c r="BF12" s="99">
        <f t="shared" si="12"/>
        <v>104549.98</v>
      </c>
      <c r="BG12" s="99"/>
      <c r="BH12" s="99"/>
      <c r="BI12" s="99">
        <f t="shared" si="13"/>
        <v>104549.98</v>
      </c>
      <c r="BJ12" s="99">
        <f t="shared" si="14"/>
        <v>103187.14</v>
      </c>
      <c r="BK12" s="99">
        <f t="shared" si="15"/>
        <v>1362.84</v>
      </c>
      <c r="BL12" s="99"/>
      <c r="BM12" s="99"/>
      <c r="BN12" s="99"/>
      <c r="BO12" s="99"/>
      <c r="BP12" s="99">
        <f t="shared" si="16"/>
        <v>104549.98</v>
      </c>
      <c r="BQ12" s="99">
        <f t="shared" si="17"/>
        <v>103187.14</v>
      </c>
      <c r="BR12" s="99">
        <f t="shared" si="18"/>
        <v>1362.84</v>
      </c>
      <c r="BS12" s="174"/>
      <c r="BT12" s="174"/>
      <c r="BU12" s="174"/>
    </row>
    <row r="13" spans="1:73" s="98" customFormat="1" ht="33.75" customHeight="1">
      <c r="A13" s="101">
        <v>10</v>
      </c>
      <c r="B13" s="174" t="s">
        <v>45</v>
      </c>
      <c r="C13" s="99">
        <v>-1522975.62</v>
      </c>
      <c r="D13" s="99">
        <f t="shared" si="0"/>
        <v>-1522975.62</v>
      </c>
      <c r="E13" s="99"/>
      <c r="F13" s="99">
        <v>12266.33</v>
      </c>
      <c r="G13" s="99">
        <v>8494.37</v>
      </c>
      <c r="H13" s="99"/>
      <c r="I13" s="99"/>
      <c r="J13" s="99">
        <v>12266.34</v>
      </c>
      <c r="K13" s="99">
        <v>11937.8</v>
      </c>
      <c r="L13" s="99"/>
      <c r="M13" s="99">
        <f t="shared" si="1"/>
        <v>0</v>
      </c>
      <c r="N13" s="102">
        <v>12266.31</v>
      </c>
      <c r="O13" s="99">
        <v>13307.89</v>
      </c>
      <c r="P13" s="99"/>
      <c r="Q13" s="99">
        <f t="shared" si="2"/>
        <v>0</v>
      </c>
      <c r="R13" s="99">
        <v>12266.32</v>
      </c>
      <c r="S13" s="99">
        <v>10263.15</v>
      </c>
      <c r="T13" s="99"/>
      <c r="U13" s="99">
        <f t="shared" si="3"/>
        <v>0</v>
      </c>
      <c r="V13" s="99">
        <v>12266.33</v>
      </c>
      <c r="W13" s="99">
        <v>12151.38</v>
      </c>
      <c r="X13" s="99"/>
      <c r="Y13" s="99"/>
      <c r="Z13" s="99">
        <v>12296.15</v>
      </c>
      <c r="AA13" s="99">
        <v>12123.23</v>
      </c>
      <c r="AB13" s="99"/>
      <c r="AC13" s="99"/>
      <c r="AD13" s="99">
        <v>12332.98</v>
      </c>
      <c r="AE13" s="99">
        <v>10884.48</v>
      </c>
      <c r="AF13" s="99"/>
      <c r="AG13" s="99"/>
      <c r="AH13" s="99">
        <v>12368.94</v>
      </c>
      <c r="AI13" s="99">
        <v>13370.4</v>
      </c>
      <c r="AJ13" s="99"/>
      <c r="AK13" s="99">
        <f t="shared" si="4"/>
        <v>0</v>
      </c>
      <c r="AL13" s="99">
        <v>12368.95</v>
      </c>
      <c r="AM13" s="99">
        <v>12618.7</v>
      </c>
      <c r="AN13" s="99"/>
      <c r="AO13" s="99">
        <f t="shared" si="5"/>
        <v>0</v>
      </c>
      <c r="AP13" s="99">
        <v>12368.93</v>
      </c>
      <c r="AQ13" s="99">
        <v>12928.36</v>
      </c>
      <c r="AR13" s="99"/>
      <c r="AS13" s="99">
        <f t="shared" si="19"/>
        <v>0</v>
      </c>
      <c r="AT13" s="99">
        <v>12368.97</v>
      </c>
      <c r="AU13" s="99">
        <v>11257.72</v>
      </c>
      <c r="AV13" s="103">
        <f>388711.75-387160.58</f>
        <v>1551.1699999999837</v>
      </c>
      <c r="AW13" s="99">
        <f t="shared" si="6"/>
        <v>1314.5508474576134</v>
      </c>
      <c r="AX13" s="99">
        <v>12365.35</v>
      </c>
      <c r="AY13" s="99">
        <v>14182.89</v>
      </c>
      <c r="AZ13" s="99"/>
      <c r="BA13" s="99">
        <f t="shared" si="7"/>
        <v>0</v>
      </c>
      <c r="BB13" s="99">
        <f t="shared" si="8"/>
        <v>147801.89999999997</v>
      </c>
      <c r="BC13" s="99">
        <f t="shared" si="9"/>
        <v>143520.37</v>
      </c>
      <c r="BD13" s="99">
        <v>1551.17</v>
      </c>
      <c r="BE13" s="99">
        <f t="shared" si="11"/>
        <v>1314.5508474576134</v>
      </c>
      <c r="BF13" s="99">
        <f t="shared" si="12"/>
        <v>-1381006.42</v>
      </c>
      <c r="BG13" s="99">
        <v>13420.44</v>
      </c>
      <c r="BH13" s="99"/>
      <c r="BI13" s="99">
        <f t="shared" si="13"/>
        <v>-1367585.98</v>
      </c>
      <c r="BJ13" s="99">
        <f t="shared" si="14"/>
        <v>-1379455.25</v>
      </c>
      <c r="BK13" s="99">
        <f t="shared" si="15"/>
        <v>0</v>
      </c>
      <c r="BL13" s="99"/>
      <c r="BM13" s="99"/>
      <c r="BN13" s="99"/>
      <c r="BO13" s="99"/>
      <c r="BP13" s="99">
        <f t="shared" si="16"/>
        <v>-1381006.42</v>
      </c>
      <c r="BQ13" s="99">
        <f t="shared" si="17"/>
        <v>-1381006.42</v>
      </c>
      <c r="BR13" s="99">
        <f t="shared" si="18"/>
        <v>0</v>
      </c>
      <c r="BS13" s="174" t="s">
        <v>219</v>
      </c>
      <c r="BT13" s="174" t="s">
        <v>218</v>
      </c>
      <c r="BU13" s="174" t="s">
        <v>343</v>
      </c>
    </row>
    <row r="14" spans="1:73" s="98" customFormat="1" ht="21" customHeight="1">
      <c r="A14" s="101">
        <v>11</v>
      </c>
      <c r="B14" s="174" t="s">
        <v>46</v>
      </c>
      <c r="C14" s="99">
        <v>174199.8</v>
      </c>
      <c r="D14" s="99">
        <f t="shared" si="0"/>
        <v>159959.94</v>
      </c>
      <c r="E14" s="99">
        <v>14239.86</v>
      </c>
      <c r="F14" s="99">
        <v>3793.12</v>
      </c>
      <c r="G14" s="99">
        <v>3085.49</v>
      </c>
      <c r="H14" s="99"/>
      <c r="I14" s="99"/>
      <c r="J14" s="99">
        <v>3793.12</v>
      </c>
      <c r="K14" s="99">
        <v>3529.74</v>
      </c>
      <c r="L14" s="99"/>
      <c r="M14" s="99">
        <f t="shared" si="1"/>
        <v>0</v>
      </c>
      <c r="N14" s="102">
        <v>3793.13</v>
      </c>
      <c r="O14" s="99">
        <v>4094.88</v>
      </c>
      <c r="P14" s="99"/>
      <c r="Q14" s="99">
        <f t="shared" si="2"/>
        <v>0</v>
      </c>
      <c r="R14" s="99">
        <v>3793.12</v>
      </c>
      <c r="S14" s="99">
        <v>3497.55</v>
      </c>
      <c r="T14" s="99"/>
      <c r="U14" s="99">
        <f t="shared" si="3"/>
        <v>0</v>
      </c>
      <c r="V14" s="99">
        <v>3793.13</v>
      </c>
      <c r="W14" s="99">
        <v>3834.3</v>
      </c>
      <c r="X14" s="99"/>
      <c r="Y14" s="99"/>
      <c r="Z14" s="99">
        <v>4471.4</v>
      </c>
      <c r="AA14" s="99">
        <v>4125.38</v>
      </c>
      <c r="AB14" s="99"/>
      <c r="AC14" s="99"/>
      <c r="AD14" s="99">
        <v>3840.9</v>
      </c>
      <c r="AE14" s="99">
        <v>3638.3</v>
      </c>
      <c r="AF14" s="99"/>
      <c r="AG14" s="99"/>
      <c r="AH14" s="99">
        <v>3840.9</v>
      </c>
      <c r="AI14" s="99">
        <v>4417.2</v>
      </c>
      <c r="AJ14" s="99"/>
      <c r="AK14" s="99">
        <f t="shared" si="4"/>
        <v>0</v>
      </c>
      <c r="AL14" s="99">
        <v>3840.9</v>
      </c>
      <c r="AM14" s="99">
        <v>3965.34</v>
      </c>
      <c r="AN14" s="99"/>
      <c r="AO14" s="99">
        <f t="shared" si="5"/>
        <v>0</v>
      </c>
      <c r="AP14" s="99">
        <v>3840.89</v>
      </c>
      <c r="AQ14" s="99">
        <v>4222.3</v>
      </c>
      <c r="AR14" s="99"/>
      <c r="AS14" s="99">
        <f t="shared" si="19"/>
        <v>0</v>
      </c>
      <c r="AT14" s="99">
        <v>3840.9</v>
      </c>
      <c r="AU14" s="99">
        <v>3645.35</v>
      </c>
      <c r="AV14" s="99"/>
      <c r="AW14" s="99">
        <f t="shared" si="6"/>
        <v>0</v>
      </c>
      <c r="AX14" s="99">
        <v>3840.89</v>
      </c>
      <c r="AY14" s="99">
        <v>3893.38</v>
      </c>
      <c r="AZ14" s="99"/>
      <c r="BA14" s="99">
        <f t="shared" si="7"/>
        <v>0</v>
      </c>
      <c r="BB14" s="99">
        <f t="shared" si="8"/>
        <v>46482.4</v>
      </c>
      <c r="BC14" s="99">
        <f t="shared" si="9"/>
        <v>45949.20999999999</v>
      </c>
      <c r="BD14" s="99">
        <f t="shared" si="10"/>
        <v>0</v>
      </c>
      <c r="BE14" s="99">
        <f t="shared" si="11"/>
        <v>0</v>
      </c>
      <c r="BF14" s="99">
        <f t="shared" si="12"/>
        <v>220149.00999999998</v>
      </c>
      <c r="BG14" s="99"/>
      <c r="BH14" s="99"/>
      <c r="BI14" s="99">
        <f t="shared" si="13"/>
        <v>220149.00999999998</v>
      </c>
      <c r="BJ14" s="99">
        <f t="shared" si="14"/>
        <v>205909.15</v>
      </c>
      <c r="BK14" s="99">
        <f t="shared" si="15"/>
        <v>14239.86</v>
      </c>
      <c r="BL14" s="99"/>
      <c r="BM14" s="99"/>
      <c r="BN14" s="99"/>
      <c r="BO14" s="99"/>
      <c r="BP14" s="99">
        <f t="shared" si="16"/>
        <v>220149.00999999998</v>
      </c>
      <c r="BQ14" s="99">
        <f t="shared" si="17"/>
        <v>205909.15</v>
      </c>
      <c r="BR14" s="99">
        <f t="shared" si="18"/>
        <v>14239.86</v>
      </c>
      <c r="BS14" s="174"/>
      <c r="BT14" s="174"/>
      <c r="BU14" s="174"/>
    </row>
    <row r="15" spans="1:73" s="98" customFormat="1" ht="21" customHeight="1">
      <c r="A15" s="101">
        <v>12</v>
      </c>
      <c r="B15" s="174" t="s">
        <v>47</v>
      </c>
      <c r="C15" s="99">
        <v>456036.63</v>
      </c>
      <c r="D15" s="99">
        <f t="shared" si="0"/>
        <v>243141.32</v>
      </c>
      <c r="E15" s="99">
        <v>212895.31</v>
      </c>
      <c r="F15" s="99">
        <v>27539.55</v>
      </c>
      <c r="G15" s="99">
        <v>19741.28</v>
      </c>
      <c r="H15" s="99"/>
      <c r="I15" s="99"/>
      <c r="J15" s="99">
        <v>27583.7</v>
      </c>
      <c r="K15" s="99">
        <v>27734.73</v>
      </c>
      <c r="L15" s="99"/>
      <c r="M15" s="99">
        <f t="shared" si="1"/>
        <v>0</v>
      </c>
      <c r="N15" s="102">
        <v>27662.18</v>
      </c>
      <c r="O15" s="99">
        <v>28145.64</v>
      </c>
      <c r="P15" s="99"/>
      <c r="Q15" s="99">
        <f t="shared" si="2"/>
        <v>0</v>
      </c>
      <c r="R15" s="99">
        <v>27657.04</v>
      </c>
      <c r="S15" s="99">
        <v>23088.13</v>
      </c>
      <c r="T15" s="99"/>
      <c r="U15" s="99">
        <f t="shared" si="3"/>
        <v>0</v>
      </c>
      <c r="V15" s="99">
        <v>27662.18</v>
      </c>
      <c r="W15" s="99">
        <v>26785.02</v>
      </c>
      <c r="X15" s="99"/>
      <c r="Y15" s="99"/>
      <c r="Z15" s="99">
        <v>27585.09</v>
      </c>
      <c r="AA15" s="99">
        <v>26121.22</v>
      </c>
      <c r="AB15" s="99"/>
      <c r="AC15" s="99"/>
      <c r="AD15" s="99">
        <v>27630.84</v>
      </c>
      <c r="AE15" s="99">
        <v>25015.37</v>
      </c>
      <c r="AF15" s="99"/>
      <c r="AG15" s="99"/>
      <c r="AH15" s="99">
        <v>27711.7</v>
      </c>
      <c r="AI15" s="99">
        <v>29848.89</v>
      </c>
      <c r="AJ15" s="99"/>
      <c r="AK15" s="99">
        <f t="shared" si="4"/>
        <v>0</v>
      </c>
      <c r="AL15" s="99">
        <v>27721.37</v>
      </c>
      <c r="AM15" s="99">
        <v>28814.99</v>
      </c>
      <c r="AN15" s="103">
        <v>706265.34</v>
      </c>
      <c r="AO15" s="103">
        <f t="shared" si="5"/>
        <v>598529.9491525424</v>
      </c>
      <c r="AP15" s="99">
        <v>27721.38</v>
      </c>
      <c r="AQ15" s="99">
        <v>27155.88</v>
      </c>
      <c r="AR15" s="99"/>
      <c r="AS15" s="99">
        <f t="shared" si="19"/>
        <v>0</v>
      </c>
      <c r="AT15" s="99">
        <v>27721.38</v>
      </c>
      <c r="AU15" s="99">
        <v>27464.46</v>
      </c>
      <c r="AV15" s="99"/>
      <c r="AW15" s="99">
        <f t="shared" si="6"/>
        <v>0</v>
      </c>
      <c r="AX15" s="99">
        <v>27699.84</v>
      </c>
      <c r="AY15" s="99">
        <v>30159.2</v>
      </c>
      <c r="AZ15" s="99"/>
      <c r="BA15" s="99">
        <f t="shared" si="7"/>
        <v>0</v>
      </c>
      <c r="BB15" s="99">
        <f t="shared" si="8"/>
        <v>331896.25</v>
      </c>
      <c r="BC15" s="99">
        <f t="shared" si="9"/>
        <v>320074.80999999994</v>
      </c>
      <c r="BD15" s="99">
        <v>706265.34</v>
      </c>
      <c r="BE15" s="99">
        <f t="shared" si="11"/>
        <v>598529.9491525424</v>
      </c>
      <c r="BF15" s="99">
        <f t="shared" si="12"/>
        <v>69846.09999999998</v>
      </c>
      <c r="BG15" s="99"/>
      <c r="BH15" s="99"/>
      <c r="BI15" s="99">
        <f t="shared" si="13"/>
        <v>69846.09999999998</v>
      </c>
      <c r="BJ15" s="99">
        <f t="shared" si="14"/>
        <v>563216.1299999999</v>
      </c>
      <c r="BK15" s="99">
        <f t="shared" si="15"/>
        <v>212895.31</v>
      </c>
      <c r="BL15" s="104">
        <v>819600</v>
      </c>
      <c r="BM15" s="104">
        <v>94300</v>
      </c>
      <c r="BN15" s="104"/>
      <c r="BO15" s="104"/>
      <c r="BP15" s="99">
        <f t="shared" si="16"/>
        <v>-844053.9</v>
      </c>
      <c r="BQ15" s="99">
        <f t="shared" si="17"/>
        <v>-143049.21000000008</v>
      </c>
      <c r="BR15" s="99">
        <f t="shared" si="18"/>
        <v>118595.31</v>
      </c>
      <c r="BS15" s="174" t="s">
        <v>334</v>
      </c>
      <c r="BT15" s="174"/>
      <c r="BU15" s="174" t="s">
        <v>336</v>
      </c>
    </row>
    <row r="16" spans="1:73" s="98" customFormat="1" ht="21" customHeight="1">
      <c r="A16" s="101">
        <v>13</v>
      </c>
      <c r="B16" s="174" t="s">
        <v>48</v>
      </c>
      <c r="C16" s="99">
        <v>190798.15</v>
      </c>
      <c r="D16" s="99">
        <f t="shared" si="0"/>
        <v>175474.09</v>
      </c>
      <c r="E16" s="99">
        <v>15324.06</v>
      </c>
      <c r="F16" s="99">
        <v>3845.49</v>
      </c>
      <c r="G16" s="99">
        <v>3258.68</v>
      </c>
      <c r="H16" s="99"/>
      <c r="I16" s="99"/>
      <c r="J16" s="99">
        <v>3845.5</v>
      </c>
      <c r="K16" s="99">
        <v>3884.34</v>
      </c>
      <c r="L16" s="99"/>
      <c r="M16" s="99">
        <f t="shared" si="1"/>
        <v>0</v>
      </c>
      <c r="N16" s="102">
        <v>3845.49</v>
      </c>
      <c r="O16" s="99">
        <v>3717.12</v>
      </c>
      <c r="P16" s="99"/>
      <c r="Q16" s="99">
        <f t="shared" si="2"/>
        <v>0</v>
      </c>
      <c r="R16" s="99">
        <v>3845.49</v>
      </c>
      <c r="S16" s="99">
        <v>3163.06</v>
      </c>
      <c r="T16" s="99"/>
      <c r="U16" s="99">
        <f t="shared" si="3"/>
        <v>0</v>
      </c>
      <c r="V16" s="99">
        <v>3845.49</v>
      </c>
      <c r="W16" s="99">
        <v>4104.61</v>
      </c>
      <c r="X16" s="99"/>
      <c r="Y16" s="99"/>
      <c r="Z16" s="99">
        <v>3845.49</v>
      </c>
      <c r="AA16" s="99">
        <v>3621.12</v>
      </c>
      <c r="AB16" s="99"/>
      <c r="AC16" s="99"/>
      <c r="AD16" s="99">
        <v>3812.72</v>
      </c>
      <c r="AE16" s="99">
        <v>3757.2</v>
      </c>
      <c r="AF16" s="99"/>
      <c r="AG16" s="99"/>
      <c r="AH16" s="99">
        <v>3845.49</v>
      </c>
      <c r="AI16" s="99">
        <v>3393.6</v>
      </c>
      <c r="AJ16" s="99"/>
      <c r="AK16" s="99">
        <f t="shared" si="4"/>
        <v>0</v>
      </c>
      <c r="AL16" s="99">
        <v>3845.49</v>
      </c>
      <c r="AM16" s="99">
        <v>3679.02</v>
      </c>
      <c r="AN16" s="99"/>
      <c r="AO16" s="99">
        <f t="shared" si="5"/>
        <v>0</v>
      </c>
      <c r="AP16" s="99">
        <v>3845.49</v>
      </c>
      <c r="AQ16" s="99">
        <v>4077.72</v>
      </c>
      <c r="AR16" s="99"/>
      <c r="AS16" s="99">
        <f t="shared" si="19"/>
        <v>0</v>
      </c>
      <c r="AT16" s="99">
        <v>3845.48</v>
      </c>
      <c r="AU16" s="99">
        <v>4085.01</v>
      </c>
      <c r="AV16" s="99"/>
      <c r="AW16" s="99">
        <f t="shared" si="6"/>
        <v>0</v>
      </c>
      <c r="AX16" s="99">
        <v>3845.49</v>
      </c>
      <c r="AY16" s="99">
        <v>3708.14</v>
      </c>
      <c r="AZ16" s="99"/>
      <c r="BA16" s="99">
        <f t="shared" si="7"/>
        <v>0</v>
      </c>
      <c r="BB16" s="99">
        <f t="shared" si="8"/>
        <v>46113.10999999999</v>
      </c>
      <c r="BC16" s="99">
        <f t="shared" si="9"/>
        <v>44449.62</v>
      </c>
      <c r="BD16" s="99">
        <f t="shared" si="10"/>
        <v>0</v>
      </c>
      <c r="BE16" s="99">
        <f t="shared" si="11"/>
        <v>0</v>
      </c>
      <c r="BF16" s="99">
        <f t="shared" si="12"/>
        <v>235247.77</v>
      </c>
      <c r="BG16" s="99">
        <v>615.72</v>
      </c>
      <c r="BH16" s="99"/>
      <c r="BI16" s="99">
        <f t="shared" si="13"/>
        <v>235863.49</v>
      </c>
      <c r="BJ16" s="99">
        <f t="shared" si="14"/>
        <v>219923.71</v>
      </c>
      <c r="BK16" s="99">
        <f t="shared" si="15"/>
        <v>15324.06</v>
      </c>
      <c r="BL16" s="99"/>
      <c r="BM16" s="99"/>
      <c r="BN16" s="99"/>
      <c r="BO16" s="99"/>
      <c r="BP16" s="99">
        <f t="shared" si="16"/>
        <v>235247.77</v>
      </c>
      <c r="BQ16" s="99">
        <f t="shared" si="17"/>
        <v>219923.71</v>
      </c>
      <c r="BR16" s="99">
        <f t="shared" si="18"/>
        <v>15324.06</v>
      </c>
      <c r="BS16" s="174"/>
      <c r="BT16" s="174"/>
      <c r="BU16" s="174"/>
    </row>
    <row r="17" spans="1:73" s="98" customFormat="1" ht="39.75" customHeight="1">
      <c r="A17" s="101">
        <v>14</v>
      </c>
      <c r="B17" s="174" t="s">
        <v>49</v>
      </c>
      <c r="C17" s="99">
        <v>-1094073.97</v>
      </c>
      <c r="D17" s="99">
        <f t="shared" si="0"/>
        <v>-1094073.97</v>
      </c>
      <c r="E17" s="104"/>
      <c r="F17" s="99">
        <v>9162.67</v>
      </c>
      <c r="G17" s="99">
        <v>6300.02</v>
      </c>
      <c r="H17" s="99"/>
      <c r="I17" s="99"/>
      <c r="J17" s="99">
        <v>9190.27</v>
      </c>
      <c r="K17" s="99">
        <v>9284.02</v>
      </c>
      <c r="L17" s="99"/>
      <c r="M17" s="99">
        <f t="shared" si="1"/>
        <v>0</v>
      </c>
      <c r="N17" s="102">
        <v>9190.25</v>
      </c>
      <c r="O17" s="99">
        <v>9847.12</v>
      </c>
      <c r="P17" s="99"/>
      <c r="Q17" s="99">
        <f t="shared" si="2"/>
        <v>0</v>
      </c>
      <c r="R17" s="99">
        <v>9248.44</v>
      </c>
      <c r="S17" s="99">
        <v>8185.59</v>
      </c>
      <c r="T17" s="99"/>
      <c r="U17" s="99">
        <f t="shared" si="3"/>
        <v>0</v>
      </c>
      <c r="V17" s="99">
        <v>9248.45</v>
      </c>
      <c r="W17" s="99">
        <v>9106.91</v>
      </c>
      <c r="X17" s="99"/>
      <c r="Y17" s="99"/>
      <c r="Z17" s="99">
        <v>9248.46</v>
      </c>
      <c r="AA17" s="99">
        <v>9201.47</v>
      </c>
      <c r="AB17" s="99"/>
      <c r="AC17" s="99"/>
      <c r="AD17" s="99">
        <v>9210.58</v>
      </c>
      <c r="AE17" s="99">
        <v>9437.92</v>
      </c>
      <c r="AF17" s="99"/>
      <c r="AG17" s="99"/>
      <c r="AH17" s="99">
        <v>9248.45</v>
      </c>
      <c r="AI17" s="99">
        <v>8917.19</v>
      </c>
      <c r="AJ17" s="99"/>
      <c r="AK17" s="99">
        <f t="shared" si="4"/>
        <v>0</v>
      </c>
      <c r="AL17" s="99">
        <v>9248.45</v>
      </c>
      <c r="AM17" s="99">
        <v>8999.75</v>
      </c>
      <c r="AN17" s="99"/>
      <c r="AO17" s="99">
        <f t="shared" si="5"/>
        <v>0</v>
      </c>
      <c r="AP17" s="99">
        <v>9246.89</v>
      </c>
      <c r="AQ17" s="99">
        <v>8758.15</v>
      </c>
      <c r="AR17" s="99"/>
      <c r="AS17" s="99">
        <f t="shared" si="19"/>
        <v>0</v>
      </c>
      <c r="AT17" s="99">
        <v>9248.45</v>
      </c>
      <c r="AU17" s="99">
        <v>9997.48</v>
      </c>
      <c r="AV17" s="99"/>
      <c r="AW17" s="99">
        <f t="shared" si="6"/>
        <v>0</v>
      </c>
      <c r="AX17" s="99">
        <v>9248.46</v>
      </c>
      <c r="AY17" s="99">
        <v>9252.8</v>
      </c>
      <c r="AZ17" s="105">
        <v>11</v>
      </c>
      <c r="BA17" s="99">
        <f t="shared" si="7"/>
        <v>9.322033898305085</v>
      </c>
      <c r="BB17" s="99">
        <f t="shared" si="8"/>
        <v>110739.82</v>
      </c>
      <c r="BC17" s="99">
        <f t="shared" si="9"/>
        <v>107288.42</v>
      </c>
      <c r="BD17" s="99">
        <v>11</v>
      </c>
      <c r="BE17" s="99">
        <f t="shared" si="11"/>
        <v>9.322033898305085</v>
      </c>
      <c r="BF17" s="99">
        <f t="shared" si="12"/>
        <v>-986796.5499999999</v>
      </c>
      <c r="BG17" s="99">
        <v>14216.76</v>
      </c>
      <c r="BH17" s="99"/>
      <c r="BI17" s="99">
        <f t="shared" si="13"/>
        <v>-972579.7899999999</v>
      </c>
      <c r="BJ17" s="99">
        <f t="shared" si="14"/>
        <v>-986785.5499999999</v>
      </c>
      <c r="BK17" s="99">
        <f t="shared" si="15"/>
        <v>0</v>
      </c>
      <c r="BL17" s="99"/>
      <c r="BM17" s="99"/>
      <c r="BN17" s="99"/>
      <c r="BO17" s="99"/>
      <c r="BP17" s="99">
        <f t="shared" si="16"/>
        <v>-986796.5499999999</v>
      </c>
      <c r="BQ17" s="99">
        <f t="shared" si="17"/>
        <v>-986796.5499999999</v>
      </c>
      <c r="BR17" s="99">
        <f t="shared" si="18"/>
        <v>0</v>
      </c>
      <c r="BS17" s="174" t="s">
        <v>220</v>
      </c>
      <c r="BT17" s="174" t="s">
        <v>341</v>
      </c>
      <c r="BU17" s="174" t="s">
        <v>340</v>
      </c>
    </row>
    <row r="18" spans="1:73" s="98" customFormat="1" ht="21" customHeight="1">
      <c r="A18" s="101">
        <v>15</v>
      </c>
      <c r="B18" s="174" t="s">
        <v>50</v>
      </c>
      <c r="C18" s="99">
        <v>610438.64</v>
      </c>
      <c r="D18" s="99">
        <f t="shared" si="0"/>
        <v>464260.74</v>
      </c>
      <c r="E18" s="99">
        <v>146177.9</v>
      </c>
      <c r="F18" s="99">
        <v>12212.3</v>
      </c>
      <c r="G18" s="99">
        <v>14376.64</v>
      </c>
      <c r="H18" s="99"/>
      <c r="I18" s="99"/>
      <c r="J18" s="99">
        <v>12208</v>
      </c>
      <c r="K18" s="99">
        <v>8833.79</v>
      </c>
      <c r="L18" s="99"/>
      <c r="M18" s="99">
        <f t="shared" si="1"/>
        <v>0</v>
      </c>
      <c r="N18" s="102">
        <v>12208</v>
      </c>
      <c r="O18" s="99">
        <v>11599.83</v>
      </c>
      <c r="P18" s="99"/>
      <c r="Q18" s="99">
        <f t="shared" si="2"/>
        <v>0</v>
      </c>
      <c r="R18" s="99">
        <v>12207.99</v>
      </c>
      <c r="S18" s="99">
        <v>11687.37</v>
      </c>
      <c r="T18" s="99"/>
      <c r="U18" s="99">
        <f t="shared" si="3"/>
        <v>0</v>
      </c>
      <c r="V18" s="99">
        <v>12208.02</v>
      </c>
      <c r="W18" s="99">
        <v>12103.24</v>
      </c>
      <c r="X18" s="99"/>
      <c r="Y18" s="99"/>
      <c r="Z18" s="99">
        <v>12202.07</v>
      </c>
      <c r="AA18" s="99">
        <v>10683.47</v>
      </c>
      <c r="AB18" s="99"/>
      <c r="AC18" s="99"/>
      <c r="AD18" s="99">
        <v>12287.08</v>
      </c>
      <c r="AE18" s="99">
        <v>13206.16</v>
      </c>
      <c r="AF18" s="99"/>
      <c r="AG18" s="99"/>
      <c r="AH18" s="99">
        <v>12293.06</v>
      </c>
      <c r="AI18" s="99">
        <v>12274.49</v>
      </c>
      <c r="AJ18" s="99"/>
      <c r="AK18" s="99">
        <f t="shared" si="4"/>
        <v>0</v>
      </c>
      <c r="AL18" s="99">
        <v>12325.96</v>
      </c>
      <c r="AM18" s="99">
        <v>12037.95</v>
      </c>
      <c r="AN18" s="99"/>
      <c r="AO18" s="99">
        <f t="shared" si="5"/>
        <v>0</v>
      </c>
      <c r="AP18" s="99">
        <v>12384.85</v>
      </c>
      <c r="AQ18" s="99">
        <v>10948.33</v>
      </c>
      <c r="AR18" s="99">
        <v>812500.04</v>
      </c>
      <c r="AS18" s="99">
        <f t="shared" si="19"/>
        <v>688559.3559322035</v>
      </c>
      <c r="AT18" s="99">
        <v>12384.86</v>
      </c>
      <c r="AU18" s="99">
        <v>12611.62</v>
      </c>
      <c r="AV18" s="99"/>
      <c r="AW18" s="99">
        <f t="shared" si="6"/>
        <v>0</v>
      </c>
      <c r="AX18" s="99">
        <v>12429.48</v>
      </c>
      <c r="AY18" s="99">
        <v>15722.67</v>
      </c>
      <c r="AZ18" s="99"/>
      <c r="BA18" s="99">
        <f t="shared" si="7"/>
        <v>0</v>
      </c>
      <c r="BB18" s="99">
        <f t="shared" si="8"/>
        <v>147351.66999999998</v>
      </c>
      <c r="BC18" s="99">
        <f t="shared" si="9"/>
        <v>146085.56</v>
      </c>
      <c r="BD18" s="99">
        <v>812500.04</v>
      </c>
      <c r="BE18" s="99">
        <f t="shared" si="11"/>
        <v>688559.3559322035</v>
      </c>
      <c r="BF18" s="99">
        <f t="shared" si="12"/>
        <v>-55975.840000000084</v>
      </c>
      <c r="BG18" s="99">
        <v>17925.48</v>
      </c>
      <c r="BH18" s="99"/>
      <c r="BI18" s="99">
        <f t="shared" si="13"/>
        <v>-38050.36000000009</v>
      </c>
      <c r="BJ18" s="99">
        <f t="shared" si="14"/>
        <v>610346.3</v>
      </c>
      <c r="BK18" s="99">
        <f t="shared" si="15"/>
        <v>146177.9</v>
      </c>
      <c r="BL18" s="99"/>
      <c r="BM18" s="99"/>
      <c r="BN18" s="99"/>
      <c r="BO18" s="99"/>
      <c r="BP18" s="99">
        <f t="shared" si="16"/>
        <v>-55975.840000000084</v>
      </c>
      <c r="BQ18" s="99">
        <f t="shared" si="17"/>
        <v>-202153.74</v>
      </c>
      <c r="BR18" s="99">
        <f t="shared" si="18"/>
        <v>146177.9</v>
      </c>
      <c r="BS18" s="174" t="s">
        <v>221</v>
      </c>
      <c r="BT18" s="174" t="s">
        <v>222</v>
      </c>
      <c r="BU18" s="174" t="s">
        <v>223</v>
      </c>
    </row>
    <row r="19" spans="1:73" s="98" customFormat="1" ht="21" customHeight="1">
      <c r="A19" s="101">
        <v>16</v>
      </c>
      <c r="B19" s="174" t="s">
        <v>51</v>
      </c>
      <c r="C19" s="99">
        <v>105398.18</v>
      </c>
      <c r="D19" s="99">
        <f t="shared" si="0"/>
        <v>105398.18</v>
      </c>
      <c r="E19" s="99"/>
      <c r="F19" s="99">
        <v>2614</v>
      </c>
      <c r="G19" s="99">
        <v>2497.12</v>
      </c>
      <c r="H19" s="99"/>
      <c r="I19" s="99"/>
      <c r="J19" s="99">
        <v>2616.14</v>
      </c>
      <c r="K19" s="99">
        <v>2306.29</v>
      </c>
      <c r="L19" s="99"/>
      <c r="M19" s="99">
        <f t="shared" si="1"/>
        <v>0</v>
      </c>
      <c r="N19" s="102">
        <v>2616.13</v>
      </c>
      <c r="O19" s="99">
        <v>3094.01</v>
      </c>
      <c r="P19" s="99"/>
      <c r="Q19" s="99">
        <f t="shared" si="2"/>
        <v>0</v>
      </c>
      <c r="R19" s="99">
        <v>2616.14</v>
      </c>
      <c r="S19" s="99">
        <v>1603.73</v>
      </c>
      <c r="T19" s="99"/>
      <c r="U19" s="99">
        <f t="shared" si="3"/>
        <v>0</v>
      </c>
      <c r="V19" s="99">
        <v>2616.14</v>
      </c>
      <c r="W19" s="99">
        <v>2924.51</v>
      </c>
      <c r="X19" s="99"/>
      <c r="Y19" s="99"/>
      <c r="Z19" s="99">
        <v>2616.14</v>
      </c>
      <c r="AA19" s="99">
        <v>2472.2</v>
      </c>
      <c r="AB19" s="99"/>
      <c r="AC19" s="99"/>
      <c r="AD19" s="99">
        <v>2616.14</v>
      </c>
      <c r="AE19" s="99">
        <v>2686.57</v>
      </c>
      <c r="AF19" s="99"/>
      <c r="AG19" s="99"/>
      <c r="AH19" s="99">
        <v>2616.14</v>
      </c>
      <c r="AI19" s="99">
        <v>2244.74</v>
      </c>
      <c r="AJ19" s="99"/>
      <c r="AK19" s="99">
        <f t="shared" si="4"/>
        <v>0</v>
      </c>
      <c r="AL19" s="99">
        <v>2616.14</v>
      </c>
      <c r="AM19" s="99">
        <v>2155.09</v>
      </c>
      <c r="AN19" s="99"/>
      <c r="AO19" s="99">
        <f t="shared" si="5"/>
        <v>0</v>
      </c>
      <c r="AP19" s="99">
        <v>2616.14</v>
      </c>
      <c r="AQ19" s="99">
        <v>2894.64</v>
      </c>
      <c r="AR19" s="99">
        <f>2693.94+84543.76</f>
        <v>87237.7</v>
      </c>
      <c r="AS19" s="99">
        <f t="shared" si="19"/>
        <v>73930.25423728814</v>
      </c>
      <c r="AT19" s="99">
        <v>2616.14</v>
      </c>
      <c r="AU19" s="99">
        <v>2374.15</v>
      </c>
      <c r="AV19" s="99"/>
      <c r="AW19" s="99">
        <f t="shared" si="6"/>
        <v>0</v>
      </c>
      <c r="AX19" s="99">
        <v>2616.15</v>
      </c>
      <c r="AY19" s="99">
        <v>2719.55</v>
      </c>
      <c r="AZ19" s="99"/>
      <c r="BA19" s="99">
        <f t="shared" si="7"/>
        <v>0</v>
      </c>
      <c r="BB19" s="99">
        <f t="shared" si="8"/>
        <v>31391.539999999997</v>
      </c>
      <c r="BC19" s="99">
        <f t="shared" si="9"/>
        <v>29972.599999999995</v>
      </c>
      <c r="BD19" s="99">
        <v>87237.7</v>
      </c>
      <c r="BE19" s="99">
        <f t="shared" si="11"/>
        <v>73930.25423728814</v>
      </c>
      <c r="BF19" s="99">
        <f t="shared" si="12"/>
        <v>48133.08</v>
      </c>
      <c r="BG19" s="99"/>
      <c r="BH19" s="99"/>
      <c r="BI19" s="99">
        <f t="shared" si="13"/>
        <v>48133.08</v>
      </c>
      <c r="BJ19" s="99">
        <f t="shared" si="14"/>
        <v>135370.78</v>
      </c>
      <c r="BK19" s="99">
        <f t="shared" si="15"/>
        <v>0</v>
      </c>
      <c r="BL19" s="99"/>
      <c r="BM19" s="99"/>
      <c r="BN19" s="99"/>
      <c r="BO19" s="99"/>
      <c r="BP19" s="99">
        <f t="shared" si="16"/>
        <v>48133.08</v>
      </c>
      <c r="BQ19" s="99">
        <f t="shared" si="17"/>
        <v>48133.08</v>
      </c>
      <c r="BR19" s="99">
        <f t="shared" si="18"/>
        <v>0</v>
      </c>
      <c r="BS19" s="174" t="s">
        <v>224</v>
      </c>
      <c r="BT19" s="174" t="s">
        <v>226</v>
      </c>
      <c r="BU19" s="174" t="s">
        <v>225</v>
      </c>
    </row>
    <row r="20" spans="1:73" s="98" customFormat="1" ht="21" customHeight="1">
      <c r="A20" s="101">
        <v>17</v>
      </c>
      <c r="B20" s="174" t="s">
        <v>52</v>
      </c>
      <c r="C20" s="99">
        <v>109645.53</v>
      </c>
      <c r="D20" s="99">
        <f t="shared" si="0"/>
        <v>51052.77</v>
      </c>
      <c r="E20" s="99">
        <v>58592.76</v>
      </c>
      <c r="F20" s="99">
        <v>2183.1</v>
      </c>
      <c r="G20" s="99">
        <v>1410.97</v>
      </c>
      <c r="H20" s="99"/>
      <c r="I20" s="99"/>
      <c r="J20" s="99">
        <v>2183.1</v>
      </c>
      <c r="K20" s="99">
        <v>2132.21</v>
      </c>
      <c r="L20" s="99"/>
      <c r="M20" s="99">
        <f t="shared" si="1"/>
        <v>0</v>
      </c>
      <c r="N20" s="102">
        <v>2183.1</v>
      </c>
      <c r="O20" s="99">
        <v>2578.05</v>
      </c>
      <c r="P20" s="99"/>
      <c r="Q20" s="99">
        <f t="shared" si="2"/>
        <v>0</v>
      </c>
      <c r="R20" s="99">
        <v>2158.38</v>
      </c>
      <c r="S20" s="99">
        <v>1722.72</v>
      </c>
      <c r="T20" s="99"/>
      <c r="U20" s="99">
        <f t="shared" si="3"/>
        <v>0</v>
      </c>
      <c r="V20" s="99">
        <v>2183.1</v>
      </c>
      <c r="W20" s="99">
        <v>2472.81</v>
      </c>
      <c r="X20" s="99"/>
      <c r="Y20" s="99"/>
      <c r="Z20" s="99">
        <v>2166.68</v>
      </c>
      <c r="AA20" s="99">
        <v>2179.86</v>
      </c>
      <c r="AB20" s="99">
        <f>25247.76+40587.32+30179.13+34766.61</f>
        <v>130780.82</v>
      </c>
      <c r="AC20" s="99">
        <f>21396.41+34396.03+25575.53+29463.23</f>
        <v>110831.2</v>
      </c>
      <c r="AD20" s="99">
        <v>2166.68</v>
      </c>
      <c r="AE20" s="99">
        <v>2270.33</v>
      </c>
      <c r="AF20" s="99"/>
      <c r="AG20" s="99"/>
      <c r="AH20" s="99">
        <v>2183.09</v>
      </c>
      <c r="AI20" s="99">
        <v>1983.33</v>
      </c>
      <c r="AJ20" s="99"/>
      <c r="AK20" s="99">
        <f t="shared" si="4"/>
        <v>0</v>
      </c>
      <c r="AL20" s="99">
        <v>2183.1</v>
      </c>
      <c r="AM20" s="99">
        <v>2341.47</v>
      </c>
      <c r="AN20" s="99"/>
      <c r="AO20" s="99">
        <f t="shared" si="5"/>
        <v>0</v>
      </c>
      <c r="AP20" s="99">
        <v>2183.09</v>
      </c>
      <c r="AQ20" s="99">
        <v>2332.07</v>
      </c>
      <c r="AR20" s="99"/>
      <c r="AS20" s="99">
        <f t="shared" si="19"/>
        <v>0</v>
      </c>
      <c r="AT20" s="99">
        <v>2262.3</v>
      </c>
      <c r="AU20" s="99">
        <v>2031.83</v>
      </c>
      <c r="AV20" s="99"/>
      <c r="AW20" s="99">
        <f t="shared" si="6"/>
        <v>0</v>
      </c>
      <c r="AX20" s="99">
        <v>2202.9</v>
      </c>
      <c r="AY20" s="99">
        <v>2511.1</v>
      </c>
      <c r="AZ20" s="99"/>
      <c r="BA20" s="99">
        <f t="shared" si="7"/>
        <v>0</v>
      </c>
      <c r="BB20" s="99">
        <f t="shared" si="8"/>
        <v>26238.62</v>
      </c>
      <c r="BC20" s="99">
        <f t="shared" si="9"/>
        <v>25966.75</v>
      </c>
      <c r="BD20" s="99">
        <v>130780.82</v>
      </c>
      <c r="BE20" s="99">
        <f t="shared" si="11"/>
        <v>110831.2</v>
      </c>
      <c r="BF20" s="99">
        <f t="shared" si="12"/>
        <v>4831.459999999992</v>
      </c>
      <c r="BG20" s="99">
        <v>7818.6</v>
      </c>
      <c r="BH20" s="99"/>
      <c r="BI20" s="99">
        <f t="shared" si="13"/>
        <v>12650.059999999992</v>
      </c>
      <c r="BJ20" s="99">
        <f t="shared" si="14"/>
        <v>77019.51999999999</v>
      </c>
      <c r="BK20" s="99">
        <f t="shared" si="15"/>
        <v>58592.76</v>
      </c>
      <c r="BL20" s="99"/>
      <c r="BM20" s="99"/>
      <c r="BN20" s="99"/>
      <c r="BO20" s="99"/>
      <c r="BP20" s="99">
        <f t="shared" si="16"/>
        <v>4831.459999999992</v>
      </c>
      <c r="BQ20" s="99">
        <f t="shared" si="17"/>
        <v>-53761.30000000002</v>
      </c>
      <c r="BR20" s="99">
        <f t="shared" si="18"/>
        <v>58592.76</v>
      </c>
      <c r="BS20" s="174" t="s">
        <v>227</v>
      </c>
      <c r="BT20" s="174" t="s">
        <v>228</v>
      </c>
      <c r="BU20" s="174" t="s">
        <v>229</v>
      </c>
    </row>
    <row r="21" spans="1:73" s="98" customFormat="1" ht="32.25" customHeight="1">
      <c r="A21" s="191">
        <v>18</v>
      </c>
      <c r="B21" s="192" t="s">
        <v>53</v>
      </c>
      <c r="C21" s="99">
        <v>194915.76</v>
      </c>
      <c r="D21" s="99">
        <f t="shared" si="0"/>
        <v>159889.82</v>
      </c>
      <c r="E21" s="99">
        <v>35025.94</v>
      </c>
      <c r="F21" s="99">
        <v>5563.73</v>
      </c>
      <c r="G21" s="99">
        <v>5279.72</v>
      </c>
      <c r="H21" s="99"/>
      <c r="I21" s="99"/>
      <c r="J21" s="99">
        <v>5563.73</v>
      </c>
      <c r="K21" s="99">
        <v>4893.55</v>
      </c>
      <c r="L21" s="99"/>
      <c r="M21" s="99">
        <f t="shared" si="1"/>
        <v>0</v>
      </c>
      <c r="N21" s="102">
        <v>5563.72</v>
      </c>
      <c r="O21" s="99">
        <v>6044.59</v>
      </c>
      <c r="P21" s="99"/>
      <c r="Q21" s="99">
        <f t="shared" si="2"/>
        <v>0</v>
      </c>
      <c r="R21" s="99">
        <v>5624.03</v>
      </c>
      <c r="S21" s="99">
        <v>6427.29</v>
      </c>
      <c r="T21" s="99"/>
      <c r="U21" s="99">
        <f t="shared" si="3"/>
        <v>0</v>
      </c>
      <c r="V21" s="99">
        <v>5624.04</v>
      </c>
      <c r="W21" s="99">
        <v>5086.51</v>
      </c>
      <c r="X21" s="99">
        <v>5180.86</v>
      </c>
      <c r="Y21" s="99">
        <f>X21/1.18</f>
        <v>4390.559322033898</v>
      </c>
      <c r="Z21" s="99">
        <v>5624.03</v>
      </c>
      <c r="AA21" s="99">
        <v>6095.79</v>
      </c>
      <c r="AB21" s="99"/>
      <c r="AC21" s="99"/>
      <c r="AD21" s="99">
        <v>5624.03</v>
      </c>
      <c r="AE21" s="99">
        <v>5095.65</v>
      </c>
      <c r="AF21" s="99"/>
      <c r="AG21" s="99"/>
      <c r="AH21" s="99">
        <v>5624.03</v>
      </c>
      <c r="AI21" s="99">
        <v>5315.51</v>
      </c>
      <c r="AJ21" s="99"/>
      <c r="AK21" s="99">
        <f t="shared" si="4"/>
        <v>0</v>
      </c>
      <c r="AL21" s="99">
        <v>5624.04</v>
      </c>
      <c r="AM21" s="99">
        <v>6092.28</v>
      </c>
      <c r="AN21" s="99"/>
      <c r="AO21" s="99">
        <f t="shared" si="5"/>
        <v>0</v>
      </c>
      <c r="AP21" s="99">
        <v>5624.03</v>
      </c>
      <c r="AQ21" s="99">
        <v>5676.64</v>
      </c>
      <c r="AR21" s="99">
        <f>207297.35*1.18</f>
        <v>244610.873</v>
      </c>
      <c r="AS21" s="99">
        <f t="shared" si="19"/>
        <v>207297.35</v>
      </c>
      <c r="AT21" s="99">
        <v>5624.03</v>
      </c>
      <c r="AU21" s="99">
        <v>5409.66</v>
      </c>
      <c r="AV21" s="99"/>
      <c r="AW21" s="99">
        <f t="shared" si="6"/>
        <v>0</v>
      </c>
      <c r="AX21" s="99">
        <v>5624.02</v>
      </c>
      <c r="AY21" s="99">
        <v>6418.21</v>
      </c>
      <c r="AZ21" s="99">
        <v>34126.18</v>
      </c>
      <c r="BA21" s="99">
        <f t="shared" si="7"/>
        <v>28920.49152542373</v>
      </c>
      <c r="BB21" s="99">
        <f t="shared" si="8"/>
        <v>67307.45999999999</v>
      </c>
      <c r="BC21" s="99">
        <f t="shared" si="9"/>
        <v>67835.40000000001</v>
      </c>
      <c r="BD21" s="110">
        <v>283917.91</v>
      </c>
      <c r="BE21" s="99">
        <f t="shared" si="11"/>
        <v>240608.40084745764</v>
      </c>
      <c r="BF21" s="99">
        <f t="shared" si="12"/>
        <v>-21166.74999999994</v>
      </c>
      <c r="BG21" s="99">
        <v>5613.96</v>
      </c>
      <c r="BH21" s="99"/>
      <c r="BI21" s="99">
        <f t="shared" si="13"/>
        <v>-15552.789999999943</v>
      </c>
      <c r="BJ21" s="99">
        <f t="shared" si="14"/>
        <v>227725.22000000003</v>
      </c>
      <c r="BK21" s="99">
        <f t="shared" si="15"/>
        <v>35025.94</v>
      </c>
      <c r="BL21" s="99"/>
      <c r="BM21" s="99"/>
      <c r="BN21" s="99"/>
      <c r="BO21" s="99"/>
      <c r="BP21" s="99">
        <f t="shared" si="16"/>
        <v>-21166.74999999994</v>
      </c>
      <c r="BQ21" s="99">
        <f t="shared" si="17"/>
        <v>-56192.689999999944</v>
      </c>
      <c r="BR21" s="99">
        <f t="shared" si="18"/>
        <v>35025.94</v>
      </c>
      <c r="BS21" s="174" t="s">
        <v>230</v>
      </c>
      <c r="BT21" s="174" t="s">
        <v>222</v>
      </c>
      <c r="BU21" s="174" t="s">
        <v>231</v>
      </c>
    </row>
    <row r="22" spans="1:73" s="98" customFormat="1" ht="30" customHeight="1">
      <c r="A22" s="191"/>
      <c r="B22" s="192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102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110"/>
      <c r="BE22" s="99"/>
      <c r="BF22" s="99"/>
      <c r="BG22" s="99"/>
      <c r="BH22" s="99"/>
      <c r="BI22" s="99"/>
      <c r="BJ22" s="99"/>
      <c r="BK22" s="99"/>
      <c r="BL22" s="99"/>
      <c r="BM22" s="99"/>
      <c r="BN22" s="99"/>
      <c r="BO22" s="99"/>
      <c r="BP22" s="99"/>
      <c r="BQ22" s="99"/>
      <c r="BR22" s="99"/>
      <c r="BS22" s="174" t="s">
        <v>232</v>
      </c>
      <c r="BT22" s="174" t="s">
        <v>233</v>
      </c>
      <c r="BU22" s="174" t="s">
        <v>234</v>
      </c>
    </row>
    <row r="23" spans="1:73" s="98" customFormat="1" ht="38.25" customHeight="1">
      <c r="A23" s="191">
        <v>19</v>
      </c>
      <c r="B23" s="192" t="s">
        <v>54</v>
      </c>
      <c r="C23" s="99">
        <v>241914.1</v>
      </c>
      <c r="D23" s="99">
        <f t="shared" si="0"/>
        <v>202196.28</v>
      </c>
      <c r="E23" s="99">
        <v>39717.82</v>
      </c>
      <c r="F23" s="99">
        <v>5722.83</v>
      </c>
      <c r="G23" s="99">
        <v>4967.08</v>
      </c>
      <c r="H23" s="99"/>
      <c r="I23" s="99"/>
      <c r="J23" s="99">
        <v>5722.84</v>
      </c>
      <c r="K23" s="99">
        <v>4519.58</v>
      </c>
      <c r="L23" s="99"/>
      <c r="M23" s="99">
        <f t="shared" si="1"/>
        <v>0</v>
      </c>
      <c r="N23" s="102">
        <v>5722.83</v>
      </c>
      <c r="O23" s="99">
        <v>6519.29</v>
      </c>
      <c r="P23" s="99">
        <v>244610.87</v>
      </c>
      <c r="Q23" s="99">
        <f t="shared" si="2"/>
        <v>207297.34745762713</v>
      </c>
      <c r="R23" s="99">
        <v>5722.83</v>
      </c>
      <c r="S23" s="99">
        <v>5008.96</v>
      </c>
      <c r="T23" s="99"/>
      <c r="U23" s="99">
        <f t="shared" si="3"/>
        <v>0</v>
      </c>
      <c r="V23" s="99">
        <v>5722.83</v>
      </c>
      <c r="W23" s="99">
        <v>5670.63</v>
      </c>
      <c r="X23" s="99"/>
      <c r="Y23" s="99"/>
      <c r="Z23" s="99">
        <v>5722.83</v>
      </c>
      <c r="AA23" s="99">
        <v>7109.17</v>
      </c>
      <c r="AB23" s="99"/>
      <c r="AC23" s="99"/>
      <c r="AD23" s="99">
        <v>5708.98</v>
      </c>
      <c r="AE23" s="99">
        <v>5782.12</v>
      </c>
      <c r="AF23" s="99"/>
      <c r="AG23" s="99"/>
      <c r="AH23" s="99">
        <v>5722.83</v>
      </c>
      <c r="AI23" s="99">
        <v>5360.18</v>
      </c>
      <c r="AJ23" s="99"/>
      <c r="AK23" s="99">
        <f t="shared" si="4"/>
        <v>0</v>
      </c>
      <c r="AL23" s="99">
        <v>5722.83</v>
      </c>
      <c r="AM23" s="99">
        <v>6260.26</v>
      </c>
      <c r="AN23" s="99"/>
      <c r="AO23" s="99">
        <f t="shared" si="5"/>
        <v>0</v>
      </c>
      <c r="AP23" s="99">
        <v>5722.83</v>
      </c>
      <c r="AQ23" s="99">
        <v>5762.66</v>
      </c>
      <c r="AR23" s="99"/>
      <c r="AS23" s="99">
        <f t="shared" si="19"/>
        <v>0</v>
      </c>
      <c r="AT23" s="99">
        <v>5722.83</v>
      </c>
      <c r="AU23" s="99">
        <v>5471.32</v>
      </c>
      <c r="AV23" s="99"/>
      <c r="AW23" s="99">
        <f t="shared" si="6"/>
        <v>0</v>
      </c>
      <c r="AX23" s="99">
        <v>5722.84</v>
      </c>
      <c r="AY23" s="99">
        <v>7096.24</v>
      </c>
      <c r="AZ23" s="105">
        <v>11</v>
      </c>
      <c r="BA23" s="99">
        <f t="shared" si="7"/>
        <v>9.322033898305085</v>
      </c>
      <c r="BB23" s="99">
        <f t="shared" si="8"/>
        <v>68660.13</v>
      </c>
      <c r="BC23" s="99">
        <f t="shared" si="9"/>
        <v>69527.49</v>
      </c>
      <c r="BD23" s="110">
        <v>244621.87</v>
      </c>
      <c r="BE23" s="99">
        <f t="shared" si="11"/>
        <v>207306.66949152542</v>
      </c>
      <c r="BF23" s="99">
        <f t="shared" si="12"/>
        <v>66819.72000000003</v>
      </c>
      <c r="BG23" s="99"/>
      <c r="BH23" s="99"/>
      <c r="BI23" s="99">
        <f t="shared" si="13"/>
        <v>66819.72000000003</v>
      </c>
      <c r="BJ23" s="99">
        <f t="shared" si="14"/>
        <v>271723.77</v>
      </c>
      <c r="BK23" s="99">
        <f t="shared" si="15"/>
        <v>39717.82</v>
      </c>
      <c r="BL23" s="99"/>
      <c r="BM23" s="99"/>
      <c r="BN23" s="99"/>
      <c r="BO23" s="99"/>
      <c r="BP23" s="99">
        <f t="shared" si="16"/>
        <v>66819.72000000003</v>
      </c>
      <c r="BQ23" s="99">
        <f t="shared" si="17"/>
        <v>27101.900000000023</v>
      </c>
      <c r="BR23" s="99">
        <f t="shared" si="18"/>
        <v>39717.82</v>
      </c>
      <c r="BS23" s="174" t="s">
        <v>230</v>
      </c>
      <c r="BT23" s="174" t="s">
        <v>222</v>
      </c>
      <c r="BU23" s="174" t="s">
        <v>231</v>
      </c>
    </row>
    <row r="24" spans="1:73" s="98" customFormat="1" ht="39.75" customHeight="1">
      <c r="A24" s="191"/>
      <c r="B24" s="192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102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105"/>
      <c r="BA24" s="99"/>
      <c r="BB24" s="99"/>
      <c r="BC24" s="99"/>
      <c r="BD24" s="110"/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  <c r="BQ24" s="99"/>
      <c r="BR24" s="99"/>
      <c r="BS24" s="174" t="s">
        <v>220</v>
      </c>
      <c r="BT24" s="174" t="s">
        <v>341</v>
      </c>
      <c r="BU24" s="174" t="s">
        <v>340</v>
      </c>
    </row>
    <row r="25" spans="1:73" s="98" customFormat="1" ht="41.25" customHeight="1">
      <c r="A25" s="191">
        <v>20</v>
      </c>
      <c r="B25" s="192" t="s">
        <v>55</v>
      </c>
      <c r="C25" s="99">
        <v>249968.5</v>
      </c>
      <c r="D25" s="99">
        <f t="shared" si="0"/>
        <v>204868.79</v>
      </c>
      <c r="E25" s="99">
        <v>45099.71</v>
      </c>
      <c r="F25" s="99">
        <v>5664.04</v>
      </c>
      <c r="G25" s="99">
        <v>5517.39</v>
      </c>
      <c r="H25" s="99"/>
      <c r="I25" s="99"/>
      <c r="J25" s="99">
        <v>5664.05</v>
      </c>
      <c r="K25" s="99">
        <v>4900</v>
      </c>
      <c r="L25" s="99"/>
      <c r="M25" s="99">
        <f t="shared" si="1"/>
        <v>0</v>
      </c>
      <c r="N25" s="102">
        <v>5664.06</v>
      </c>
      <c r="O25" s="99">
        <v>6243.71</v>
      </c>
      <c r="P25" s="99"/>
      <c r="Q25" s="99">
        <f t="shared" si="2"/>
        <v>0</v>
      </c>
      <c r="R25" s="99">
        <v>5664.04</v>
      </c>
      <c r="S25" s="99">
        <v>5629.56</v>
      </c>
      <c r="T25" s="99">
        <v>5180.86</v>
      </c>
      <c r="U25" s="99">
        <f t="shared" si="3"/>
        <v>4390.559322033898</v>
      </c>
      <c r="V25" s="99">
        <v>5664.05</v>
      </c>
      <c r="W25" s="99">
        <v>5334.88</v>
      </c>
      <c r="X25" s="99">
        <f>263744.49</f>
        <v>263744.49</v>
      </c>
      <c r="Y25" s="99">
        <f>X25/1.18</f>
        <v>223512.27966101695</v>
      </c>
      <c r="Z25" s="99">
        <v>5896.19</v>
      </c>
      <c r="AA25" s="99">
        <v>6297.4</v>
      </c>
      <c r="AB25" s="99"/>
      <c r="AC25" s="99"/>
      <c r="AD25" s="99">
        <v>5677.72</v>
      </c>
      <c r="AE25" s="99">
        <v>5710.78</v>
      </c>
      <c r="AF25" s="99"/>
      <c r="AG25" s="99"/>
      <c r="AH25" s="99">
        <v>5677.75</v>
      </c>
      <c r="AI25" s="99">
        <v>5477.1</v>
      </c>
      <c r="AJ25" s="99"/>
      <c r="AK25" s="99">
        <f t="shared" si="4"/>
        <v>0</v>
      </c>
      <c r="AL25" s="99">
        <v>5677.74</v>
      </c>
      <c r="AM25" s="99">
        <v>6708.41</v>
      </c>
      <c r="AN25" s="99"/>
      <c r="AO25" s="99">
        <f t="shared" si="5"/>
        <v>0</v>
      </c>
      <c r="AP25" s="99">
        <v>5677.74</v>
      </c>
      <c r="AQ25" s="99">
        <v>6152.2</v>
      </c>
      <c r="AR25" s="99"/>
      <c r="AS25" s="99">
        <f t="shared" si="19"/>
        <v>0</v>
      </c>
      <c r="AT25" s="99">
        <v>5677.75</v>
      </c>
      <c r="AU25" s="99">
        <v>5818.57</v>
      </c>
      <c r="AV25" s="99"/>
      <c r="AW25" s="99">
        <f t="shared" si="6"/>
        <v>0</v>
      </c>
      <c r="AX25" s="99">
        <v>5677.75</v>
      </c>
      <c r="AY25" s="99">
        <v>6223.22</v>
      </c>
      <c r="AZ25" s="99">
        <v>34126.18</v>
      </c>
      <c r="BA25" s="99">
        <f t="shared" si="7"/>
        <v>28920.49152542373</v>
      </c>
      <c r="BB25" s="99">
        <f t="shared" si="8"/>
        <v>68282.88</v>
      </c>
      <c r="BC25" s="99">
        <f t="shared" si="9"/>
        <v>70013.22</v>
      </c>
      <c r="BD25" s="110">
        <v>303051.53</v>
      </c>
      <c r="BE25" s="99">
        <f t="shared" si="11"/>
        <v>256823.33050847458</v>
      </c>
      <c r="BF25" s="99">
        <f t="shared" si="12"/>
        <v>16930.189999999944</v>
      </c>
      <c r="BG25" s="99">
        <v>5169.24</v>
      </c>
      <c r="BH25" s="99"/>
      <c r="BI25" s="99">
        <f t="shared" si="13"/>
        <v>22099.429999999942</v>
      </c>
      <c r="BJ25" s="99">
        <f t="shared" si="14"/>
        <v>274882.01</v>
      </c>
      <c r="BK25" s="99">
        <f t="shared" si="15"/>
        <v>45099.71</v>
      </c>
      <c r="BL25" s="99"/>
      <c r="BM25" s="99"/>
      <c r="BN25" s="99"/>
      <c r="BO25" s="99"/>
      <c r="BP25" s="99">
        <f t="shared" si="16"/>
        <v>16930.189999999944</v>
      </c>
      <c r="BQ25" s="99">
        <f t="shared" si="17"/>
        <v>-28169.52000000002</v>
      </c>
      <c r="BR25" s="99">
        <f t="shared" si="18"/>
        <v>45099.71</v>
      </c>
      <c r="BS25" s="174" t="s">
        <v>230</v>
      </c>
      <c r="BT25" s="174" t="s">
        <v>222</v>
      </c>
      <c r="BU25" s="174" t="s">
        <v>236</v>
      </c>
    </row>
    <row r="26" spans="1:73" s="98" customFormat="1" ht="26.25" customHeight="1" thickBot="1">
      <c r="A26" s="191"/>
      <c r="B26" s="192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102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110"/>
      <c r="BE26" s="99"/>
      <c r="BF26" s="99"/>
      <c r="BG26" s="99"/>
      <c r="BH26" s="99"/>
      <c r="BI26" s="99"/>
      <c r="BJ26" s="99"/>
      <c r="BK26" s="99"/>
      <c r="BL26" s="99"/>
      <c r="BM26" s="99"/>
      <c r="BN26" s="99"/>
      <c r="BO26" s="99"/>
      <c r="BP26" s="99"/>
      <c r="BQ26" s="99"/>
      <c r="BR26" s="99"/>
      <c r="BS26" s="174" t="s">
        <v>232</v>
      </c>
      <c r="BT26" s="174" t="s">
        <v>233</v>
      </c>
      <c r="BU26" s="174" t="s">
        <v>234</v>
      </c>
    </row>
    <row r="27" spans="1:113" s="107" customFormat="1" ht="33.75" customHeight="1">
      <c r="A27" s="191">
        <v>21</v>
      </c>
      <c r="B27" s="192" t="s">
        <v>56</v>
      </c>
      <c r="C27" s="99">
        <v>194389.53</v>
      </c>
      <c r="D27" s="99">
        <f t="shared" si="0"/>
        <v>144718.41</v>
      </c>
      <c r="E27" s="99">
        <v>49671.12</v>
      </c>
      <c r="F27" s="99">
        <v>5178.38</v>
      </c>
      <c r="G27" s="99">
        <v>4950.18</v>
      </c>
      <c r="H27" s="99"/>
      <c r="I27" s="99"/>
      <c r="J27" s="99">
        <v>5178.39</v>
      </c>
      <c r="K27" s="99">
        <v>5010.13</v>
      </c>
      <c r="L27" s="99"/>
      <c r="M27" s="99">
        <f t="shared" si="1"/>
        <v>0</v>
      </c>
      <c r="N27" s="102">
        <v>5178.38</v>
      </c>
      <c r="O27" s="99">
        <v>5983.06</v>
      </c>
      <c r="P27" s="99"/>
      <c r="Q27" s="99">
        <f t="shared" si="2"/>
        <v>0</v>
      </c>
      <c r="R27" s="99">
        <v>5178.39</v>
      </c>
      <c r="S27" s="99">
        <v>4167.82</v>
      </c>
      <c r="T27" s="99">
        <f>244610.87+13729.5+5180.86</f>
        <v>263521.23</v>
      </c>
      <c r="U27" s="99">
        <f t="shared" si="3"/>
        <v>223323.07627118644</v>
      </c>
      <c r="V27" s="99">
        <v>5178.38</v>
      </c>
      <c r="W27" s="99">
        <v>5718.24</v>
      </c>
      <c r="X27" s="99"/>
      <c r="Y27" s="99"/>
      <c r="Z27" s="99">
        <v>5178.38</v>
      </c>
      <c r="AA27" s="99">
        <v>5121.31</v>
      </c>
      <c r="AB27" s="99"/>
      <c r="AC27" s="99"/>
      <c r="AD27" s="99">
        <v>5178.38</v>
      </c>
      <c r="AE27" s="99">
        <v>4941.28</v>
      </c>
      <c r="AF27" s="99"/>
      <c r="AG27" s="99"/>
      <c r="AH27" s="99">
        <v>5178.38</v>
      </c>
      <c r="AI27" s="99">
        <v>4822.75</v>
      </c>
      <c r="AJ27" s="99"/>
      <c r="AK27" s="99">
        <f t="shared" si="4"/>
        <v>0</v>
      </c>
      <c r="AL27" s="99">
        <v>5178.38</v>
      </c>
      <c r="AM27" s="99">
        <v>5407.46</v>
      </c>
      <c r="AN27" s="99"/>
      <c r="AO27" s="99">
        <f t="shared" si="5"/>
        <v>0</v>
      </c>
      <c r="AP27" s="99">
        <v>5178.38</v>
      </c>
      <c r="AQ27" s="99">
        <v>5448.33</v>
      </c>
      <c r="AR27" s="99"/>
      <c r="AS27" s="99">
        <f t="shared" si="19"/>
        <v>0</v>
      </c>
      <c r="AT27" s="99">
        <v>5178.38</v>
      </c>
      <c r="AU27" s="99">
        <v>5189.17</v>
      </c>
      <c r="AV27" s="99"/>
      <c r="AW27" s="99">
        <f t="shared" si="6"/>
        <v>0</v>
      </c>
      <c r="AX27" s="99">
        <v>5178.39</v>
      </c>
      <c r="AY27" s="99">
        <v>5727.85</v>
      </c>
      <c r="AZ27" s="99"/>
      <c r="BA27" s="99">
        <f t="shared" si="7"/>
        <v>0</v>
      </c>
      <c r="BB27" s="99">
        <f t="shared" si="8"/>
        <v>62140.59</v>
      </c>
      <c r="BC27" s="99">
        <f t="shared" si="9"/>
        <v>62487.579999999994</v>
      </c>
      <c r="BD27" s="110">
        <v>263521.23</v>
      </c>
      <c r="BE27" s="99">
        <f t="shared" si="11"/>
        <v>223323.07627118644</v>
      </c>
      <c r="BF27" s="99">
        <f t="shared" si="12"/>
        <v>-6644.119999999995</v>
      </c>
      <c r="BG27" s="99">
        <v>7177.44</v>
      </c>
      <c r="BH27" s="99"/>
      <c r="BI27" s="99">
        <f t="shared" si="13"/>
        <v>533.3200000000043</v>
      </c>
      <c r="BJ27" s="99">
        <f t="shared" si="14"/>
        <v>207205.99</v>
      </c>
      <c r="BK27" s="99">
        <f t="shared" si="15"/>
        <v>49671.12</v>
      </c>
      <c r="BL27" s="99"/>
      <c r="BM27" s="99"/>
      <c r="BN27" s="99"/>
      <c r="BO27" s="99"/>
      <c r="BP27" s="99">
        <f t="shared" si="16"/>
        <v>-6644.119999999995</v>
      </c>
      <c r="BQ27" s="99">
        <f t="shared" si="17"/>
        <v>-56315.23999999999</v>
      </c>
      <c r="BR27" s="99">
        <f t="shared" si="18"/>
        <v>49671.12</v>
      </c>
      <c r="BS27" s="174" t="s">
        <v>230</v>
      </c>
      <c r="BT27" s="174" t="s">
        <v>222</v>
      </c>
      <c r="BU27" s="174" t="s">
        <v>235</v>
      </c>
      <c r="BV27" s="106"/>
      <c r="BW27" s="106"/>
      <c r="BX27" s="106"/>
      <c r="BY27" s="106"/>
      <c r="BZ27" s="106"/>
      <c r="CA27" s="106"/>
      <c r="CB27" s="106"/>
      <c r="CC27" s="106"/>
      <c r="CD27" s="106"/>
      <c r="CE27" s="106"/>
      <c r="CF27" s="106"/>
      <c r="CG27" s="106"/>
      <c r="CH27" s="106"/>
      <c r="CI27" s="106"/>
      <c r="CJ27" s="106"/>
      <c r="CK27" s="106"/>
      <c r="CL27" s="106"/>
      <c r="CM27" s="106"/>
      <c r="CN27" s="106"/>
      <c r="CO27" s="106"/>
      <c r="CP27" s="106"/>
      <c r="CQ27" s="106"/>
      <c r="CR27" s="106"/>
      <c r="CS27" s="106"/>
      <c r="CT27" s="106"/>
      <c r="CU27" s="106"/>
      <c r="CV27" s="106"/>
      <c r="CW27" s="106"/>
      <c r="CX27" s="106"/>
      <c r="CY27" s="106"/>
      <c r="CZ27" s="106"/>
      <c r="DA27" s="106"/>
      <c r="DB27" s="106"/>
      <c r="DC27" s="106"/>
      <c r="DD27" s="106"/>
      <c r="DE27" s="106"/>
      <c r="DF27" s="106"/>
      <c r="DG27" s="106"/>
      <c r="DH27" s="106"/>
      <c r="DI27" s="106"/>
    </row>
    <row r="28" spans="1:73" s="106" customFormat="1" ht="29.25" customHeight="1">
      <c r="A28" s="191"/>
      <c r="B28" s="192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102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110"/>
      <c r="BE28" s="99"/>
      <c r="BF28" s="99"/>
      <c r="BG28" s="99"/>
      <c r="BH28" s="99"/>
      <c r="BI28" s="99"/>
      <c r="BJ28" s="99"/>
      <c r="BK28" s="99"/>
      <c r="BL28" s="99"/>
      <c r="BM28" s="99"/>
      <c r="BN28" s="99"/>
      <c r="BO28" s="99"/>
      <c r="BP28" s="99"/>
      <c r="BQ28" s="99"/>
      <c r="BR28" s="99"/>
      <c r="BS28" s="174" t="s">
        <v>232</v>
      </c>
      <c r="BT28" s="174" t="s">
        <v>233</v>
      </c>
      <c r="BU28" s="174" t="s">
        <v>234</v>
      </c>
    </row>
    <row r="29" spans="1:113" s="98" customFormat="1" ht="36" customHeight="1">
      <c r="A29" s="191">
        <v>22</v>
      </c>
      <c r="B29" s="192" t="s">
        <v>57</v>
      </c>
      <c r="C29" s="99">
        <v>184249.85</v>
      </c>
      <c r="D29" s="99">
        <f t="shared" si="0"/>
        <v>119608.76000000001</v>
      </c>
      <c r="E29" s="99">
        <v>64641.09</v>
      </c>
      <c r="F29" s="99">
        <v>5212.15</v>
      </c>
      <c r="G29" s="99">
        <v>4394.99</v>
      </c>
      <c r="H29" s="99"/>
      <c r="I29" s="99"/>
      <c r="J29" s="99">
        <v>5212.15</v>
      </c>
      <c r="K29" s="99">
        <v>4813.73</v>
      </c>
      <c r="L29" s="99"/>
      <c r="M29" s="99">
        <f t="shared" si="1"/>
        <v>0</v>
      </c>
      <c r="N29" s="102">
        <v>5212.15</v>
      </c>
      <c r="O29" s="99">
        <v>5171.42</v>
      </c>
      <c r="P29" s="99"/>
      <c r="Q29" s="99">
        <f t="shared" si="2"/>
        <v>0</v>
      </c>
      <c r="R29" s="99">
        <v>5272.55</v>
      </c>
      <c r="S29" s="99">
        <v>5067.77</v>
      </c>
      <c r="T29" s="99"/>
      <c r="U29" s="99">
        <f t="shared" si="3"/>
        <v>0</v>
      </c>
      <c r="V29" s="99">
        <v>5272.55</v>
      </c>
      <c r="W29" s="99">
        <v>5597.58</v>
      </c>
      <c r="X29" s="99"/>
      <c r="Y29" s="99"/>
      <c r="Z29" s="99">
        <v>5272.55</v>
      </c>
      <c r="AA29" s="99">
        <v>5265.2</v>
      </c>
      <c r="AB29" s="99"/>
      <c r="AC29" s="99"/>
      <c r="AD29" s="99">
        <v>5272.54</v>
      </c>
      <c r="AE29" s="99">
        <v>6174.56</v>
      </c>
      <c r="AF29" s="99">
        <v>3238.62</v>
      </c>
      <c r="AG29" s="99">
        <f>AF29/1.18</f>
        <v>2744.593220338983</v>
      </c>
      <c r="AH29" s="99">
        <v>5272.54</v>
      </c>
      <c r="AI29" s="99">
        <v>5316.61</v>
      </c>
      <c r="AJ29" s="99"/>
      <c r="AK29" s="99">
        <f t="shared" si="4"/>
        <v>0</v>
      </c>
      <c r="AL29" s="99">
        <v>5732.24</v>
      </c>
      <c r="AM29" s="99">
        <v>5720.62</v>
      </c>
      <c r="AN29" s="99"/>
      <c r="AO29" s="99">
        <f t="shared" si="5"/>
        <v>0</v>
      </c>
      <c r="AP29" s="99">
        <v>5332.13</v>
      </c>
      <c r="AQ29" s="99">
        <v>5655.98</v>
      </c>
      <c r="AR29" s="99">
        <f>207297.35*1.18</f>
        <v>244610.873</v>
      </c>
      <c r="AS29" s="99">
        <f t="shared" si="19"/>
        <v>207297.35</v>
      </c>
      <c r="AT29" s="99">
        <v>5332.14</v>
      </c>
      <c r="AU29" s="99">
        <v>5111.87</v>
      </c>
      <c r="AV29" s="99"/>
      <c r="AW29" s="99">
        <f t="shared" si="6"/>
        <v>0</v>
      </c>
      <c r="AX29" s="99">
        <v>5376.48</v>
      </c>
      <c r="AY29" s="99">
        <v>5700.83</v>
      </c>
      <c r="AZ29" s="99">
        <v>34126.18</v>
      </c>
      <c r="BA29" s="99">
        <f t="shared" si="7"/>
        <v>28920.49152542373</v>
      </c>
      <c r="BB29" s="99">
        <f t="shared" si="8"/>
        <v>63772.17000000001</v>
      </c>
      <c r="BC29" s="99">
        <f t="shared" si="9"/>
        <v>63991.159999999996</v>
      </c>
      <c r="BD29" s="110">
        <v>281975.67</v>
      </c>
      <c r="BE29" s="99">
        <f t="shared" si="11"/>
        <v>238962.43474576273</v>
      </c>
      <c r="BF29" s="99">
        <f t="shared" si="12"/>
        <v>-33734.659999999974</v>
      </c>
      <c r="BG29" s="99"/>
      <c r="BH29" s="99"/>
      <c r="BI29" s="99">
        <f t="shared" si="13"/>
        <v>-33734.659999999974</v>
      </c>
      <c r="BJ29" s="99">
        <f t="shared" si="14"/>
        <v>183599.92</v>
      </c>
      <c r="BK29" s="99">
        <f t="shared" si="15"/>
        <v>64641.09</v>
      </c>
      <c r="BL29" s="99"/>
      <c r="BM29" s="99"/>
      <c r="BN29" s="99"/>
      <c r="BO29" s="99"/>
      <c r="BP29" s="99">
        <f t="shared" si="16"/>
        <v>-33734.659999999974</v>
      </c>
      <c r="BQ29" s="99">
        <f t="shared" si="17"/>
        <v>-98375.74999999997</v>
      </c>
      <c r="BR29" s="99">
        <f t="shared" si="18"/>
        <v>64641.09</v>
      </c>
      <c r="BS29" s="174" t="s">
        <v>230</v>
      </c>
      <c r="BT29" s="174" t="s">
        <v>222</v>
      </c>
      <c r="BU29" s="174" t="s">
        <v>235</v>
      </c>
      <c r="BV29" s="106"/>
      <c r="BW29" s="106"/>
      <c r="BX29" s="106"/>
      <c r="BY29" s="106"/>
      <c r="BZ29" s="106"/>
      <c r="CA29" s="106"/>
      <c r="CB29" s="106"/>
      <c r="CC29" s="106"/>
      <c r="CD29" s="106"/>
      <c r="CE29" s="106"/>
      <c r="CF29" s="106"/>
      <c r="CG29" s="106"/>
      <c r="CH29" s="106"/>
      <c r="CI29" s="106"/>
      <c r="CJ29" s="106"/>
      <c r="CK29" s="106"/>
      <c r="CL29" s="106"/>
      <c r="CM29" s="106"/>
      <c r="CN29" s="106"/>
      <c r="CO29" s="106"/>
      <c r="CP29" s="106"/>
      <c r="CQ29" s="106"/>
      <c r="CR29" s="106"/>
      <c r="CS29" s="106"/>
      <c r="CT29" s="106"/>
      <c r="CU29" s="106"/>
      <c r="CV29" s="106"/>
      <c r="CW29" s="106"/>
      <c r="CX29" s="106"/>
      <c r="CY29" s="106"/>
      <c r="CZ29" s="106"/>
      <c r="DA29" s="106"/>
      <c r="DB29" s="106"/>
      <c r="DC29" s="106"/>
      <c r="DD29" s="106"/>
      <c r="DE29" s="106"/>
      <c r="DF29" s="106"/>
      <c r="DG29" s="106"/>
      <c r="DH29" s="106"/>
      <c r="DI29" s="106"/>
    </row>
    <row r="30" spans="1:113" s="98" customFormat="1" ht="30.75" customHeight="1">
      <c r="A30" s="191"/>
      <c r="B30" s="192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102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110"/>
      <c r="BE30" s="99"/>
      <c r="BF30" s="99"/>
      <c r="BG30" s="99"/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174" t="s">
        <v>232</v>
      </c>
      <c r="BT30" s="174" t="s">
        <v>233</v>
      </c>
      <c r="BU30" s="174" t="s">
        <v>234</v>
      </c>
      <c r="BV30" s="106"/>
      <c r="BW30" s="106"/>
      <c r="BX30" s="106"/>
      <c r="BY30" s="106"/>
      <c r="BZ30" s="106"/>
      <c r="CA30" s="106"/>
      <c r="CB30" s="106"/>
      <c r="CC30" s="106"/>
      <c r="CD30" s="106"/>
      <c r="CE30" s="106"/>
      <c r="CF30" s="106"/>
      <c r="CG30" s="106"/>
      <c r="CH30" s="106"/>
      <c r="CI30" s="106"/>
      <c r="CJ30" s="106"/>
      <c r="CK30" s="106"/>
      <c r="CL30" s="106"/>
      <c r="CM30" s="106"/>
      <c r="CN30" s="106"/>
      <c r="CO30" s="106"/>
      <c r="CP30" s="106"/>
      <c r="CQ30" s="106"/>
      <c r="CR30" s="106"/>
      <c r="CS30" s="106"/>
      <c r="CT30" s="106"/>
      <c r="CU30" s="106"/>
      <c r="CV30" s="106"/>
      <c r="CW30" s="106"/>
      <c r="CX30" s="106"/>
      <c r="CY30" s="106"/>
      <c r="CZ30" s="106"/>
      <c r="DA30" s="106"/>
      <c r="DB30" s="106"/>
      <c r="DC30" s="106"/>
      <c r="DD30" s="106"/>
      <c r="DE30" s="106"/>
      <c r="DF30" s="106"/>
      <c r="DG30" s="106"/>
      <c r="DH30" s="106"/>
      <c r="DI30" s="106"/>
    </row>
    <row r="31" spans="1:113" s="98" customFormat="1" ht="21" customHeight="1">
      <c r="A31" s="101">
        <v>23</v>
      </c>
      <c r="B31" s="174" t="s">
        <v>58</v>
      </c>
      <c r="C31" s="99">
        <v>119488.38</v>
      </c>
      <c r="D31" s="99">
        <f t="shared" si="0"/>
        <v>58192.55</v>
      </c>
      <c r="E31" s="99">
        <v>61295.83</v>
      </c>
      <c r="F31" s="99">
        <v>6385.07</v>
      </c>
      <c r="G31" s="99">
        <v>4850.1</v>
      </c>
      <c r="H31" s="99"/>
      <c r="I31" s="99"/>
      <c r="J31" s="99">
        <v>6385.08</v>
      </c>
      <c r="K31" s="99">
        <v>7126.94</v>
      </c>
      <c r="L31" s="99"/>
      <c r="M31" s="99">
        <f t="shared" si="1"/>
        <v>0</v>
      </c>
      <c r="N31" s="102">
        <v>6377.65</v>
      </c>
      <c r="O31" s="99">
        <v>6512.9</v>
      </c>
      <c r="P31" s="99"/>
      <c r="Q31" s="99">
        <f t="shared" si="2"/>
        <v>0</v>
      </c>
      <c r="R31" s="99">
        <v>6385.07</v>
      </c>
      <c r="S31" s="99">
        <v>4166</v>
      </c>
      <c r="T31" s="99"/>
      <c r="U31" s="99">
        <f t="shared" si="3"/>
        <v>0</v>
      </c>
      <c r="V31" s="99">
        <v>6428.7</v>
      </c>
      <c r="W31" s="99">
        <v>7147.91</v>
      </c>
      <c r="X31" s="99"/>
      <c r="Y31" s="99"/>
      <c r="Z31" s="99">
        <v>6428.72</v>
      </c>
      <c r="AA31" s="99">
        <v>7550.07</v>
      </c>
      <c r="AB31" s="99"/>
      <c r="AC31" s="99"/>
      <c r="AD31" s="99">
        <v>6428.7</v>
      </c>
      <c r="AE31" s="99">
        <v>5146.66</v>
      </c>
      <c r="AF31" s="99"/>
      <c r="AG31" s="99">
        <f>AF31/1.18</f>
        <v>0</v>
      </c>
      <c r="AH31" s="99">
        <v>6428.7</v>
      </c>
      <c r="AI31" s="99">
        <v>6373.03</v>
      </c>
      <c r="AJ31" s="99"/>
      <c r="AK31" s="99">
        <f t="shared" si="4"/>
        <v>0</v>
      </c>
      <c r="AL31" s="99">
        <v>6428.7</v>
      </c>
      <c r="AM31" s="99">
        <v>5840.49</v>
      </c>
      <c r="AN31" s="99"/>
      <c r="AO31" s="99">
        <f t="shared" si="5"/>
        <v>0</v>
      </c>
      <c r="AP31" s="99">
        <v>6428.7</v>
      </c>
      <c r="AQ31" s="99">
        <v>6233.8</v>
      </c>
      <c r="AR31" s="99"/>
      <c r="AS31" s="99">
        <f t="shared" si="19"/>
        <v>0</v>
      </c>
      <c r="AT31" s="99">
        <v>6428.7</v>
      </c>
      <c r="AU31" s="99">
        <v>6277.61</v>
      </c>
      <c r="AV31" s="99"/>
      <c r="AW31" s="99">
        <f t="shared" si="6"/>
        <v>0</v>
      </c>
      <c r="AX31" s="99">
        <v>6428.7</v>
      </c>
      <c r="AY31" s="99">
        <v>7259.95</v>
      </c>
      <c r="AZ31" s="99"/>
      <c r="BA31" s="99">
        <f t="shared" si="7"/>
        <v>0</v>
      </c>
      <c r="BB31" s="99">
        <f t="shared" si="8"/>
        <v>76962.48999999999</v>
      </c>
      <c r="BC31" s="99">
        <f t="shared" si="9"/>
        <v>74485.45999999999</v>
      </c>
      <c r="BD31" s="99">
        <f t="shared" si="10"/>
        <v>0</v>
      </c>
      <c r="BE31" s="99">
        <f t="shared" si="11"/>
        <v>0</v>
      </c>
      <c r="BF31" s="99">
        <f t="shared" si="12"/>
        <v>193973.84</v>
      </c>
      <c r="BG31" s="99"/>
      <c r="BH31" s="99"/>
      <c r="BI31" s="99">
        <f t="shared" si="13"/>
        <v>193973.84</v>
      </c>
      <c r="BJ31" s="99">
        <f t="shared" si="14"/>
        <v>132678.01</v>
      </c>
      <c r="BK31" s="99">
        <f t="shared" si="15"/>
        <v>61295.83</v>
      </c>
      <c r="BL31" s="99">
        <v>61750</v>
      </c>
      <c r="BM31" s="99">
        <v>4696.22</v>
      </c>
      <c r="BN31" s="99">
        <v>61750</v>
      </c>
      <c r="BO31" s="99">
        <v>4696.22</v>
      </c>
      <c r="BP31" s="99">
        <f>C31+BC31-BD31</f>
        <v>193973.84</v>
      </c>
      <c r="BQ31" s="99">
        <f t="shared" si="17"/>
        <v>132678.01</v>
      </c>
      <c r="BR31" s="99">
        <f>BP31-BQ31</f>
        <v>61295.82999999999</v>
      </c>
      <c r="BS31" s="174"/>
      <c r="BT31" s="174"/>
      <c r="BU31" s="174"/>
      <c r="BV31" s="106"/>
      <c r="BW31" s="106"/>
      <c r="BX31" s="106"/>
      <c r="BY31" s="106"/>
      <c r="BZ31" s="106"/>
      <c r="CA31" s="106"/>
      <c r="CB31" s="106"/>
      <c r="CC31" s="106"/>
      <c r="CD31" s="106"/>
      <c r="CE31" s="106"/>
      <c r="CF31" s="106"/>
      <c r="CG31" s="106"/>
      <c r="CH31" s="106"/>
      <c r="CI31" s="106"/>
      <c r="CJ31" s="106"/>
      <c r="CK31" s="106"/>
      <c r="CL31" s="106"/>
      <c r="CM31" s="106"/>
      <c r="CN31" s="106"/>
      <c r="CO31" s="106"/>
      <c r="CP31" s="106"/>
      <c r="CQ31" s="106"/>
      <c r="CR31" s="106"/>
      <c r="CS31" s="106"/>
      <c r="CT31" s="106"/>
      <c r="CU31" s="106"/>
      <c r="CV31" s="106"/>
      <c r="CW31" s="106"/>
      <c r="CX31" s="106"/>
      <c r="CY31" s="106"/>
      <c r="CZ31" s="106"/>
      <c r="DA31" s="106"/>
      <c r="DB31" s="106"/>
      <c r="DC31" s="106"/>
      <c r="DD31" s="106"/>
      <c r="DE31" s="106"/>
      <c r="DF31" s="106"/>
      <c r="DG31" s="106"/>
      <c r="DH31" s="106"/>
      <c r="DI31" s="106"/>
    </row>
    <row r="32" spans="1:73" s="98" customFormat="1" ht="30.75" customHeight="1">
      <c r="A32" s="191">
        <v>24</v>
      </c>
      <c r="B32" s="192" t="s">
        <v>59</v>
      </c>
      <c r="C32" s="99">
        <v>178488.57</v>
      </c>
      <c r="D32" s="99">
        <f t="shared" si="0"/>
        <v>126102.05000000002</v>
      </c>
      <c r="E32" s="99">
        <v>52386.52</v>
      </c>
      <c r="F32" s="99">
        <v>6428.44</v>
      </c>
      <c r="G32" s="99">
        <v>5135.85</v>
      </c>
      <c r="H32" s="99"/>
      <c r="I32" s="99"/>
      <c r="J32" s="99">
        <v>6428.44</v>
      </c>
      <c r="K32" s="99">
        <v>7234.71</v>
      </c>
      <c r="L32" s="99"/>
      <c r="M32" s="99">
        <f t="shared" si="1"/>
        <v>0</v>
      </c>
      <c r="N32" s="102">
        <v>6428.44</v>
      </c>
      <c r="O32" s="99">
        <v>6617.75</v>
      </c>
      <c r="P32" s="99"/>
      <c r="Q32" s="99">
        <f t="shared" si="2"/>
        <v>0</v>
      </c>
      <c r="R32" s="99">
        <v>6428.44</v>
      </c>
      <c r="S32" s="99">
        <v>5496.83</v>
      </c>
      <c r="T32" s="99"/>
      <c r="U32" s="99">
        <f t="shared" si="3"/>
        <v>0</v>
      </c>
      <c r="V32" s="99">
        <v>6428.43</v>
      </c>
      <c r="W32" s="99">
        <v>5980.49</v>
      </c>
      <c r="X32" s="99"/>
      <c r="Y32" s="99"/>
      <c r="Z32" s="99">
        <v>6460.44</v>
      </c>
      <c r="AA32" s="99">
        <v>7129.51</v>
      </c>
      <c r="AB32" s="99"/>
      <c r="AC32" s="99"/>
      <c r="AD32" s="99">
        <v>6460.45</v>
      </c>
      <c r="AE32" s="99">
        <v>6200.67</v>
      </c>
      <c r="AF32" s="99"/>
      <c r="AG32" s="99">
        <f>AF32/1.18</f>
        <v>0</v>
      </c>
      <c r="AH32" s="99">
        <v>6459.74</v>
      </c>
      <c r="AI32" s="99">
        <v>6467.18</v>
      </c>
      <c r="AJ32" s="103">
        <v>816</v>
      </c>
      <c r="AK32" s="103">
        <f t="shared" si="4"/>
        <v>691.5254237288136</v>
      </c>
      <c r="AL32" s="99">
        <v>6459.74</v>
      </c>
      <c r="AM32" s="99">
        <v>6059.8</v>
      </c>
      <c r="AN32" s="99"/>
      <c r="AO32" s="99">
        <f t="shared" si="5"/>
        <v>0</v>
      </c>
      <c r="AP32" s="99">
        <v>6459.75</v>
      </c>
      <c r="AQ32" s="99">
        <v>6267.1</v>
      </c>
      <c r="AR32" s="99"/>
      <c r="AS32" s="99">
        <f t="shared" si="19"/>
        <v>0</v>
      </c>
      <c r="AT32" s="99">
        <v>6459.73</v>
      </c>
      <c r="AU32" s="99">
        <v>6045.59</v>
      </c>
      <c r="AV32" s="99"/>
      <c r="AW32" s="99">
        <f t="shared" si="6"/>
        <v>0</v>
      </c>
      <c r="AX32" s="99">
        <v>6459.74</v>
      </c>
      <c r="AY32" s="99">
        <v>7208.01</v>
      </c>
      <c r="AZ32" s="105">
        <v>11</v>
      </c>
      <c r="BA32" s="99">
        <f t="shared" si="7"/>
        <v>9.322033898305085</v>
      </c>
      <c r="BB32" s="99">
        <f t="shared" si="8"/>
        <v>77361.78</v>
      </c>
      <c r="BC32" s="99">
        <f t="shared" si="9"/>
        <v>75843.49</v>
      </c>
      <c r="BD32" s="110">
        <v>827</v>
      </c>
      <c r="BE32" s="99">
        <f t="shared" si="11"/>
        <v>700.8474576271187</v>
      </c>
      <c r="BF32" s="99">
        <f t="shared" si="12"/>
        <v>253505.06</v>
      </c>
      <c r="BG32" s="99"/>
      <c r="BH32" s="99"/>
      <c r="BI32" s="99">
        <f t="shared" si="13"/>
        <v>253505.06</v>
      </c>
      <c r="BJ32" s="99">
        <f t="shared" si="14"/>
        <v>201945.54000000004</v>
      </c>
      <c r="BK32" s="99">
        <f t="shared" si="15"/>
        <v>52386.52</v>
      </c>
      <c r="BL32" s="99"/>
      <c r="BM32" s="99"/>
      <c r="BN32" s="99"/>
      <c r="BO32" s="99"/>
      <c r="BP32" s="99">
        <f aca="true" t="shared" si="20" ref="BP32:BP40">C32+BC32-BD32-BL32-BM32</f>
        <v>253505.06</v>
      </c>
      <c r="BQ32" s="99">
        <f aca="true" t="shared" si="21" ref="BQ32:BQ40">D32+BC32-BD32-BL32</f>
        <v>201118.54000000004</v>
      </c>
      <c r="BR32" s="99">
        <f aca="true" t="shared" si="22" ref="BR32:BR67">E32-BM32</f>
        <v>52386.52</v>
      </c>
      <c r="BS32" s="174" t="s">
        <v>237</v>
      </c>
      <c r="BT32" s="174"/>
      <c r="BU32" s="174" t="s">
        <v>339</v>
      </c>
    </row>
    <row r="33" spans="1:73" s="98" customFormat="1" ht="45" customHeight="1">
      <c r="A33" s="191"/>
      <c r="B33" s="192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102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103"/>
      <c r="AK33" s="103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105"/>
      <c r="BA33" s="99"/>
      <c r="BB33" s="99"/>
      <c r="BC33" s="99"/>
      <c r="BD33" s="110"/>
      <c r="BE33" s="99"/>
      <c r="BF33" s="99"/>
      <c r="BG33" s="99"/>
      <c r="BH33" s="99"/>
      <c r="BI33" s="99"/>
      <c r="BJ33" s="99"/>
      <c r="BK33" s="99"/>
      <c r="BL33" s="99"/>
      <c r="BM33" s="99"/>
      <c r="BN33" s="99"/>
      <c r="BO33" s="99"/>
      <c r="BP33" s="99"/>
      <c r="BQ33" s="99"/>
      <c r="BR33" s="99"/>
      <c r="BS33" s="174" t="s">
        <v>220</v>
      </c>
      <c r="BT33" s="174" t="s">
        <v>341</v>
      </c>
      <c r="BU33" s="174" t="s">
        <v>340</v>
      </c>
    </row>
    <row r="34" spans="1:73" s="98" customFormat="1" ht="21" customHeight="1">
      <c r="A34" s="101">
        <v>25</v>
      </c>
      <c r="B34" s="174" t="s">
        <v>60</v>
      </c>
      <c r="C34" s="99">
        <v>140810.97</v>
      </c>
      <c r="D34" s="99">
        <f t="shared" si="0"/>
        <v>37867.149999999994</v>
      </c>
      <c r="E34" s="99">
        <v>102943.82</v>
      </c>
      <c r="F34" s="99">
        <v>10558.32</v>
      </c>
      <c r="G34" s="99">
        <v>7895.15</v>
      </c>
      <c r="H34" s="99"/>
      <c r="I34" s="99"/>
      <c r="J34" s="99">
        <v>10558.33</v>
      </c>
      <c r="K34" s="99">
        <v>10852.45</v>
      </c>
      <c r="L34" s="99"/>
      <c r="M34" s="99">
        <f t="shared" si="1"/>
        <v>0</v>
      </c>
      <c r="N34" s="99">
        <v>10604.48</v>
      </c>
      <c r="O34" s="99">
        <v>12438.48</v>
      </c>
      <c r="P34" s="99"/>
      <c r="Q34" s="99">
        <f t="shared" si="2"/>
        <v>0</v>
      </c>
      <c r="R34" s="99">
        <v>10604.49</v>
      </c>
      <c r="S34" s="99">
        <v>8692.69</v>
      </c>
      <c r="T34" s="99"/>
      <c r="U34" s="99">
        <f t="shared" si="3"/>
        <v>0</v>
      </c>
      <c r="V34" s="99">
        <v>10604.49</v>
      </c>
      <c r="W34" s="99">
        <v>11284.07</v>
      </c>
      <c r="X34" s="99"/>
      <c r="Y34" s="99"/>
      <c r="Z34" s="99">
        <v>10624.2</v>
      </c>
      <c r="AA34" s="99">
        <v>11905.71</v>
      </c>
      <c r="AB34" s="99"/>
      <c r="AC34" s="99"/>
      <c r="AD34" s="99">
        <v>10585.91</v>
      </c>
      <c r="AE34" s="99">
        <v>10728.87</v>
      </c>
      <c r="AF34" s="104"/>
      <c r="AG34" s="99"/>
      <c r="AH34" s="99">
        <v>10712.76</v>
      </c>
      <c r="AI34" s="99">
        <v>10732.02</v>
      </c>
      <c r="AJ34" s="99"/>
      <c r="AK34" s="99">
        <f t="shared" si="4"/>
        <v>0</v>
      </c>
      <c r="AL34" s="99">
        <v>10712.76</v>
      </c>
      <c r="AM34" s="99">
        <v>10445.11</v>
      </c>
      <c r="AN34" s="99"/>
      <c r="AO34" s="99">
        <f t="shared" si="5"/>
        <v>0</v>
      </c>
      <c r="AP34" s="99">
        <v>10712.76</v>
      </c>
      <c r="AQ34" s="99">
        <v>10682.25</v>
      </c>
      <c r="AR34" s="99"/>
      <c r="AS34" s="99">
        <f t="shared" si="19"/>
        <v>0</v>
      </c>
      <c r="AT34" s="99">
        <v>10712.75</v>
      </c>
      <c r="AU34" s="99">
        <v>11121.88</v>
      </c>
      <c r="AV34" s="99"/>
      <c r="AW34" s="99">
        <f t="shared" si="6"/>
        <v>0</v>
      </c>
      <c r="AX34" s="99">
        <v>10712.79</v>
      </c>
      <c r="AY34" s="99">
        <v>11654.6</v>
      </c>
      <c r="AZ34" s="99"/>
      <c r="BA34" s="99">
        <f t="shared" si="7"/>
        <v>0</v>
      </c>
      <c r="BB34" s="99">
        <f t="shared" si="8"/>
        <v>127704.04000000001</v>
      </c>
      <c r="BC34" s="99">
        <f t="shared" si="9"/>
        <v>128433.28</v>
      </c>
      <c r="BD34" s="99">
        <f t="shared" si="10"/>
        <v>0</v>
      </c>
      <c r="BE34" s="99">
        <f t="shared" si="11"/>
        <v>0</v>
      </c>
      <c r="BF34" s="99">
        <f t="shared" si="12"/>
        <v>269244.25</v>
      </c>
      <c r="BG34" s="99"/>
      <c r="BH34" s="99"/>
      <c r="BI34" s="99">
        <f t="shared" si="13"/>
        <v>269244.25</v>
      </c>
      <c r="BJ34" s="99">
        <f t="shared" si="14"/>
        <v>166300.43</v>
      </c>
      <c r="BK34" s="99">
        <f t="shared" si="15"/>
        <v>102943.82</v>
      </c>
      <c r="BL34" s="99"/>
      <c r="BM34" s="99"/>
      <c r="BN34" s="99"/>
      <c r="BO34" s="99"/>
      <c r="BP34" s="99">
        <f t="shared" si="20"/>
        <v>269244.25</v>
      </c>
      <c r="BQ34" s="99">
        <f t="shared" si="21"/>
        <v>166300.43</v>
      </c>
      <c r="BR34" s="99">
        <f t="shared" si="22"/>
        <v>102943.82</v>
      </c>
      <c r="BS34" s="174"/>
      <c r="BT34" s="174"/>
      <c r="BU34" s="174"/>
    </row>
    <row r="35" spans="1:73" s="98" customFormat="1" ht="21" customHeight="1">
      <c r="A35" s="101">
        <v>26</v>
      </c>
      <c r="B35" s="174" t="s">
        <v>61</v>
      </c>
      <c r="C35" s="99">
        <v>103030.67</v>
      </c>
      <c r="D35" s="99">
        <f t="shared" si="0"/>
        <v>52394.36</v>
      </c>
      <c r="E35" s="99">
        <v>50636.31</v>
      </c>
      <c r="F35" s="99">
        <v>4768.97</v>
      </c>
      <c r="G35" s="99">
        <v>3561.3</v>
      </c>
      <c r="H35" s="99"/>
      <c r="I35" s="99"/>
      <c r="J35" s="99">
        <v>4768.97</v>
      </c>
      <c r="K35" s="99">
        <v>4381.29</v>
      </c>
      <c r="L35" s="99"/>
      <c r="M35" s="99">
        <f t="shared" si="1"/>
        <v>0</v>
      </c>
      <c r="N35" s="102">
        <v>4768.97</v>
      </c>
      <c r="O35" s="99">
        <v>4915.34</v>
      </c>
      <c r="P35" s="99"/>
      <c r="Q35" s="99">
        <f t="shared" si="2"/>
        <v>0</v>
      </c>
      <c r="R35" s="99">
        <v>4768.98</v>
      </c>
      <c r="S35" s="99">
        <v>4402.27</v>
      </c>
      <c r="T35" s="99"/>
      <c r="U35" s="99">
        <f t="shared" si="3"/>
        <v>0</v>
      </c>
      <c r="V35" s="99">
        <v>4768.97</v>
      </c>
      <c r="W35" s="99">
        <v>4520.14</v>
      </c>
      <c r="X35" s="99"/>
      <c r="Y35" s="99"/>
      <c r="Z35" s="99">
        <v>4814.71</v>
      </c>
      <c r="AA35" s="99">
        <v>5015.99</v>
      </c>
      <c r="AB35" s="99"/>
      <c r="AC35" s="99"/>
      <c r="AD35" s="99">
        <v>4844.02</v>
      </c>
      <c r="AE35" s="99">
        <v>4430.26</v>
      </c>
      <c r="AF35" s="104"/>
      <c r="AG35" s="99"/>
      <c r="AH35" s="99">
        <v>4845.62</v>
      </c>
      <c r="AI35" s="99">
        <v>5209.93</v>
      </c>
      <c r="AJ35" s="99"/>
      <c r="AK35" s="99">
        <f t="shared" si="4"/>
        <v>0</v>
      </c>
      <c r="AL35" s="99">
        <v>4845.63</v>
      </c>
      <c r="AM35" s="99">
        <v>4876.49</v>
      </c>
      <c r="AN35" s="99"/>
      <c r="AO35" s="99">
        <f t="shared" si="5"/>
        <v>0</v>
      </c>
      <c r="AP35" s="99">
        <v>4845.62</v>
      </c>
      <c r="AQ35" s="99">
        <v>4953.23</v>
      </c>
      <c r="AR35" s="99"/>
      <c r="AS35" s="99">
        <f t="shared" si="19"/>
        <v>0</v>
      </c>
      <c r="AT35" s="99">
        <v>4845.62</v>
      </c>
      <c r="AU35" s="99">
        <v>4776.57</v>
      </c>
      <c r="AV35" s="99"/>
      <c r="AW35" s="99">
        <f t="shared" si="6"/>
        <v>0</v>
      </c>
      <c r="AX35" s="99">
        <v>4845.62</v>
      </c>
      <c r="AY35" s="99">
        <v>6088.09</v>
      </c>
      <c r="AZ35" s="99"/>
      <c r="BA35" s="99">
        <f t="shared" si="7"/>
        <v>0</v>
      </c>
      <c r="BB35" s="99">
        <f t="shared" si="8"/>
        <v>57731.70000000001</v>
      </c>
      <c r="BC35" s="99">
        <f t="shared" si="9"/>
        <v>57130.9</v>
      </c>
      <c r="BD35" s="99">
        <f t="shared" si="10"/>
        <v>0</v>
      </c>
      <c r="BE35" s="99">
        <f t="shared" si="11"/>
        <v>0</v>
      </c>
      <c r="BF35" s="99">
        <f t="shared" si="12"/>
        <v>160161.57</v>
      </c>
      <c r="BG35" s="99"/>
      <c r="BH35" s="99"/>
      <c r="BI35" s="99">
        <f t="shared" si="13"/>
        <v>160161.57</v>
      </c>
      <c r="BJ35" s="99">
        <f t="shared" si="14"/>
        <v>109525.26000000001</v>
      </c>
      <c r="BK35" s="99">
        <f t="shared" si="15"/>
        <v>50636.31</v>
      </c>
      <c r="BL35" s="99">
        <v>156989.72</v>
      </c>
      <c r="BM35" s="99">
        <v>28685.32</v>
      </c>
      <c r="BN35" s="99">
        <v>23851.67</v>
      </c>
      <c r="BO35" s="99"/>
      <c r="BP35" s="99">
        <f t="shared" si="20"/>
        <v>-25513.469999999994</v>
      </c>
      <c r="BQ35" s="99">
        <f t="shared" si="21"/>
        <v>-47464.45999999999</v>
      </c>
      <c r="BR35" s="99">
        <f t="shared" si="22"/>
        <v>21950.989999999998</v>
      </c>
      <c r="BS35" s="174"/>
      <c r="BT35" s="174"/>
      <c r="BU35" s="174"/>
    </row>
    <row r="36" spans="1:73" s="98" customFormat="1" ht="21" customHeight="1">
      <c r="A36" s="101">
        <v>27</v>
      </c>
      <c r="B36" s="174" t="s">
        <v>62</v>
      </c>
      <c r="C36" s="99">
        <v>-466246.14</v>
      </c>
      <c r="D36" s="99">
        <f t="shared" si="0"/>
        <v>-466246.14</v>
      </c>
      <c r="E36" s="99"/>
      <c r="F36" s="99">
        <v>6093.06</v>
      </c>
      <c r="G36" s="99">
        <v>4843</v>
      </c>
      <c r="H36" s="99"/>
      <c r="I36" s="99"/>
      <c r="J36" s="99">
        <v>6093.06</v>
      </c>
      <c r="K36" s="99">
        <v>5616.53</v>
      </c>
      <c r="L36" s="99"/>
      <c r="M36" s="99">
        <f t="shared" si="1"/>
        <v>0</v>
      </c>
      <c r="N36" s="102">
        <v>6093.07</v>
      </c>
      <c r="O36" s="99">
        <v>6117.36</v>
      </c>
      <c r="P36" s="99"/>
      <c r="Q36" s="99">
        <f t="shared" si="2"/>
        <v>0</v>
      </c>
      <c r="R36" s="99">
        <v>6136.3</v>
      </c>
      <c r="S36" s="99">
        <v>5020.65</v>
      </c>
      <c r="T36" s="99"/>
      <c r="U36" s="99">
        <f t="shared" si="3"/>
        <v>0</v>
      </c>
      <c r="V36" s="99">
        <v>6192.44</v>
      </c>
      <c r="W36" s="99">
        <v>6627.94</v>
      </c>
      <c r="X36" s="99"/>
      <c r="Y36" s="99"/>
      <c r="Z36" s="99">
        <v>6235.49</v>
      </c>
      <c r="AA36" s="99">
        <v>5991.65</v>
      </c>
      <c r="AB36" s="99"/>
      <c r="AC36" s="99"/>
      <c r="AD36" s="99">
        <v>6196.53</v>
      </c>
      <c r="AE36" s="99">
        <v>5379.68</v>
      </c>
      <c r="AF36" s="104"/>
      <c r="AG36" s="99"/>
      <c r="AH36" s="99">
        <v>6235.48</v>
      </c>
      <c r="AI36" s="99">
        <v>7966.17</v>
      </c>
      <c r="AJ36" s="99"/>
      <c r="AK36" s="99">
        <f t="shared" si="4"/>
        <v>0</v>
      </c>
      <c r="AL36" s="99">
        <v>6235.49</v>
      </c>
      <c r="AM36" s="99">
        <v>5541.23</v>
      </c>
      <c r="AN36" s="99"/>
      <c r="AO36" s="99">
        <f t="shared" si="5"/>
        <v>0</v>
      </c>
      <c r="AP36" s="99">
        <v>6235.49</v>
      </c>
      <c r="AQ36" s="99">
        <v>5639.29</v>
      </c>
      <c r="AR36" s="99"/>
      <c r="AS36" s="99">
        <f t="shared" si="19"/>
        <v>0</v>
      </c>
      <c r="AT36" s="99">
        <v>6273.01</v>
      </c>
      <c r="AU36" s="99">
        <v>5854.13</v>
      </c>
      <c r="AV36" s="99"/>
      <c r="AW36" s="99">
        <f t="shared" si="6"/>
        <v>0</v>
      </c>
      <c r="AX36" s="99">
        <v>6272.99</v>
      </c>
      <c r="AY36" s="99">
        <v>7126.83</v>
      </c>
      <c r="AZ36" s="99"/>
      <c r="BA36" s="99">
        <f t="shared" si="7"/>
        <v>0</v>
      </c>
      <c r="BB36" s="99">
        <f t="shared" si="8"/>
        <v>74292.41</v>
      </c>
      <c r="BC36" s="99">
        <f t="shared" si="9"/>
        <v>71724.46</v>
      </c>
      <c r="BD36" s="99">
        <f t="shared" si="10"/>
        <v>0</v>
      </c>
      <c r="BE36" s="99">
        <f t="shared" si="11"/>
        <v>0</v>
      </c>
      <c r="BF36" s="99">
        <f t="shared" si="12"/>
        <v>-394521.68</v>
      </c>
      <c r="BG36" s="99"/>
      <c r="BH36" s="99"/>
      <c r="BI36" s="99">
        <f t="shared" si="13"/>
        <v>-394521.68</v>
      </c>
      <c r="BJ36" s="99">
        <f t="shared" si="14"/>
        <v>-394521.68</v>
      </c>
      <c r="BK36" s="99">
        <f t="shared" si="15"/>
        <v>0</v>
      </c>
      <c r="BL36" s="99"/>
      <c r="BM36" s="99"/>
      <c r="BN36" s="99"/>
      <c r="BO36" s="99"/>
      <c r="BP36" s="99">
        <f t="shared" si="20"/>
        <v>-394521.68</v>
      </c>
      <c r="BQ36" s="99">
        <f t="shared" si="21"/>
        <v>-394521.68</v>
      </c>
      <c r="BR36" s="99">
        <f t="shared" si="22"/>
        <v>0</v>
      </c>
      <c r="BS36" s="174"/>
      <c r="BT36" s="174"/>
      <c r="BU36" s="174"/>
    </row>
    <row r="37" spans="1:73" s="98" customFormat="1" ht="21" customHeight="1">
      <c r="A37" s="101">
        <v>28</v>
      </c>
      <c r="B37" s="174" t="s">
        <v>63</v>
      </c>
      <c r="C37" s="99">
        <v>605114.54</v>
      </c>
      <c r="D37" s="99">
        <f t="shared" si="0"/>
        <v>480689.31000000006</v>
      </c>
      <c r="E37" s="99">
        <v>124425.23</v>
      </c>
      <c r="F37" s="99">
        <v>11694.26</v>
      </c>
      <c r="G37" s="99">
        <v>9363.68</v>
      </c>
      <c r="H37" s="99"/>
      <c r="I37" s="99"/>
      <c r="J37" s="99">
        <v>11740.21</v>
      </c>
      <c r="K37" s="99">
        <v>11487.99</v>
      </c>
      <c r="L37" s="99"/>
      <c r="M37" s="99">
        <f t="shared" si="1"/>
        <v>0</v>
      </c>
      <c r="N37" s="99">
        <v>11740.21</v>
      </c>
      <c r="O37" s="99">
        <v>13889.85</v>
      </c>
      <c r="P37" s="99"/>
      <c r="Q37" s="99">
        <f t="shared" si="2"/>
        <v>0</v>
      </c>
      <c r="R37" s="99">
        <v>11740.23</v>
      </c>
      <c r="S37" s="99">
        <v>10097.33</v>
      </c>
      <c r="T37" s="99"/>
      <c r="U37" s="99">
        <f t="shared" si="3"/>
        <v>0</v>
      </c>
      <c r="V37" s="99">
        <v>11740.22</v>
      </c>
      <c r="W37" s="99">
        <v>10900.27</v>
      </c>
      <c r="X37" s="99"/>
      <c r="Y37" s="99"/>
      <c r="Z37" s="99">
        <v>11824.87</v>
      </c>
      <c r="AA37" s="99">
        <v>13057.19</v>
      </c>
      <c r="AB37" s="99"/>
      <c r="AC37" s="99"/>
      <c r="AD37" s="99">
        <v>11850.47</v>
      </c>
      <c r="AE37" s="99">
        <v>11062.75</v>
      </c>
      <c r="AF37" s="104"/>
      <c r="AG37" s="99"/>
      <c r="AH37" s="99">
        <v>11850.47</v>
      </c>
      <c r="AI37" s="99">
        <v>11400.44</v>
      </c>
      <c r="AJ37" s="99"/>
      <c r="AK37" s="99">
        <f t="shared" si="4"/>
        <v>0</v>
      </c>
      <c r="AL37" s="99">
        <v>11841.19</v>
      </c>
      <c r="AM37" s="99">
        <v>11103.92</v>
      </c>
      <c r="AN37" s="99"/>
      <c r="AO37" s="99">
        <f t="shared" si="5"/>
        <v>0</v>
      </c>
      <c r="AP37" s="99">
        <v>11850.45</v>
      </c>
      <c r="AQ37" s="99">
        <v>12435.46</v>
      </c>
      <c r="AR37" s="99"/>
      <c r="AS37" s="99">
        <f t="shared" si="19"/>
        <v>0</v>
      </c>
      <c r="AT37" s="99">
        <v>11824.6</v>
      </c>
      <c r="AU37" s="99">
        <v>10469.13</v>
      </c>
      <c r="AV37" s="99"/>
      <c r="AW37" s="99">
        <f t="shared" si="6"/>
        <v>0</v>
      </c>
      <c r="AX37" s="99">
        <v>11845.82</v>
      </c>
      <c r="AY37" s="99">
        <v>14384.68</v>
      </c>
      <c r="AZ37" s="99"/>
      <c r="BA37" s="99">
        <f t="shared" si="7"/>
        <v>0</v>
      </c>
      <c r="BB37" s="99">
        <f t="shared" si="8"/>
        <v>141543</v>
      </c>
      <c r="BC37" s="99">
        <f t="shared" si="9"/>
        <v>139652.69000000003</v>
      </c>
      <c r="BD37" s="99">
        <f t="shared" si="10"/>
        <v>0</v>
      </c>
      <c r="BE37" s="99">
        <f t="shared" si="11"/>
        <v>0</v>
      </c>
      <c r="BF37" s="99">
        <f t="shared" si="12"/>
        <v>744767.2300000001</v>
      </c>
      <c r="BG37" s="99"/>
      <c r="BH37" s="99"/>
      <c r="BI37" s="99">
        <f t="shared" si="13"/>
        <v>744767.2300000001</v>
      </c>
      <c r="BJ37" s="99">
        <f t="shared" si="14"/>
        <v>620342.0000000001</v>
      </c>
      <c r="BK37" s="99">
        <f t="shared" si="15"/>
        <v>124425.23</v>
      </c>
      <c r="BL37" s="99"/>
      <c r="BM37" s="99"/>
      <c r="BN37" s="99"/>
      <c r="BO37" s="99"/>
      <c r="BP37" s="99">
        <f t="shared" si="20"/>
        <v>744767.2300000001</v>
      </c>
      <c r="BQ37" s="99">
        <f t="shared" si="21"/>
        <v>620342.0000000001</v>
      </c>
      <c r="BR37" s="99">
        <f t="shared" si="22"/>
        <v>124425.23</v>
      </c>
      <c r="BS37" s="174"/>
      <c r="BT37" s="174"/>
      <c r="BU37" s="174"/>
    </row>
    <row r="38" spans="1:73" s="98" customFormat="1" ht="21" customHeight="1">
      <c r="A38" s="101">
        <v>29</v>
      </c>
      <c r="B38" s="174" t="s">
        <v>64</v>
      </c>
      <c r="C38" s="99">
        <v>286979.82</v>
      </c>
      <c r="D38" s="99">
        <f t="shared" si="0"/>
        <v>217718.21000000002</v>
      </c>
      <c r="E38" s="99">
        <v>69261.61</v>
      </c>
      <c r="F38" s="99">
        <v>5908.91</v>
      </c>
      <c r="G38" s="99">
        <v>5473.22</v>
      </c>
      <c r="H38" s="99"/>
      <c r="I38" s="99"/>
      <c r="J38" s="99">
        <v>5954.97</v>
      </c>
      <c r="K38" s="99">
        <v>5298.95</v>
      </c>
      <c r="L38" s="99"/>
      <c r="M38" s="99">
        <f t="shared" si="1"/>
        <v>0</v>
      </c>
      <c r="N38" s="102">
        <v>5954.97</v>
      </c>
      <c r="O38" s="99">
        <v>6188.2</v>
      </c>
      <c r="P38" s="99"/>
      <c r="Q38" s="99">
        <f t="shared" si="2"/>
        <v>0</v>
      </c>
      <c r="R38" s="99">
        <v>5954.96</v>
      </c>
      <c r="S38" s="99">
        <v>5290.38</v>
      </c>
      <c r="T38" s="99"/>
      <c r="U38" s="99">
        <f t="shared" si="3"/>
        <v>0</v>
      </c>
      <c r="V38" s="99">
        <v>5972.74</v>
      </c>
      <c r="W38" s="99">
        <v>5881.88</v>
      </c>
      <c r="X38" s="99"/>
      <c r="Y38" s="99"/>
      <c r="Z38" s="99">
        <v>6016.89</v>
      </c>
      <c r="AA38" s="99">
        <v>5986.32</v>
      </c>
      <c r="AB38" s="99"/>
      <c r="AC38" s="99"/>
      <c r="AD38" s="99">
        <v>6016.87</v>
      </c>
      <c r="AE38" s="99">
        <v>5795.64</v>
      </c>
      <c r="AF38" s="104"/>
      <c r="AG38" s="99"/>
      <c r="AH38" s="99">
        <v>6016.89</v>
      </c>
      <c r="AI38" s="99">
        <v>5667.01</v>
      </c>
      <c r="AJ38" s="99"/>
      <c r="AK38" s="99">
        <f t="shared" si="4"/>
        <v>0</v>
      </c>
      <c r="AL38" s="99">
        <v>6103.03</v>
      </c>
      <c r="AM38" s="99">
        <v>6159.92</v>
      </c>
      <c r="AN38" s="99"/>
      <c r="AO38" s="99">
        <f t="shared" si="5"/>
        <v>0</v>
      </c>
      <c r="AP38" s="99">
        <v>6103.05</v>
      </c>
      <c r="AQ38" s="99">
        <v>5626.86</v>
      </c>
      <c r="AR38" s="99"/>
      <c r="AS38" s="99">
        <f t="shared" si="19"/>
        <v>0</v>
      </c>
      <c r="AT38" s="99">
        <v>6103.05</v>
      </c>
      <c r="AU38" s="99">
        <v>6963.93</v>
      </c>
      <c r="AV38" s="99"/>
      <c r="AW38" s="99">
        <f t="shared" si="6"/>
        <v>0</v>
      </c>
      <c r="AX38" s="99">
        <v>6103.04</v>
      </c>
      <c r="AY38" s="99">
        <v>6878.31</v>
      </c>
      <c r="AZ38" s="99"/>
      <c r="BA38" s="99">
        <f t="shared" si="7"/>
        <v>0</v>
      </c>
      <c r="BB38" s="99">
        <f t="shared" si="8"/>
        <v>72209.37</v>
      </c>
      <c r="BC38" s="99">
        <f t="shared" si="9"/>
        <v>71210.62</v>
      </c>
      <c r="BD38" s="99">
        <f t="shared" si="10"/>
        <v>0</v>
      </c>
      <c r="BE38" s="99">
        <f t="shared" si="11"/>
        <v>0</v>
      </c>
      <c r="BF38" s="99">
        <f t="shared" si="12"/>
        <v>358190.44</v>
      </c>
      <c r="BG38" s="99"/>
      <c r="BH38" s="99"/>
      <c r="BI38" s="99">
        <f t="shared" si="13"/>
        <v>358190.44</v>
      </c>
      <c r="BJ38" s="99">
        <f t="shared" si="14"/>
        <v>288928.83</v>
      </c>
      <c r="BK38" s="99">
        <f t="shared" si="15"/>
        <v>69261.61</v>
      </c>
      <c r="BL38" s="99"/>
      <c r="BM38" s="99"/>
      <c r="BN38" s="99"/>
      <c r="BO38" s="99"/>
      <c r="BP38" s="99">
        <f t="shared" si="20"/>
        <v>358190.44</v>
      </c>
      <c r="BQ38" s="99">
        <f t="shared" si="21"/>
        <v>288928.83</v>
      </c>
      <c r="BR38" s="99">
        <f t="shared" si="22"/>
        <v>69261.61</v>
      </c>
      <c r="BS38" s="174"/>
      <c r="BT38" s="174"/>
      <c r="BU38" s="174"/>
    </row>
    <row r="39" spans="1:73" s="98" customFormat="1" ht="21" customHeight="1">
      <c r="A39" s="101">
        <v>30</v>
      </c>
      <c r="B39" s="174" t="s">
        <v>65</v>
      </c>
      <c r="C39" s="99">
        <v>537020.93</v>
      </c>
      <c r="D39" s="99">
        <f t="shared" si="0"/>
        <v>484181.43000000005</v>
      </c>
      <c r="E39" s="99">
        <v>52839.5</v>
      </c>
      <c r="F39" s="99">
        <v>10946.19</v>
      </c>
      <c r="G39" s="99">
        <v>8788.13</v>
      </c>
      <c r="H39" s="99"/>
      <c r="I39" s="99"/>
      <c r="J39" s="99">
        <v>10946.18</v>
      </c>
      <c r="K39" s="99">
        <v>10639.63</v>
      </c>
      <c r="L39" s="99"/>
      <c r="M39" s="99">
        <f t="shared" si="1"/>
        <v>0</v>
      </c>
      <c r="N39" s="99">
        <v>10944.76</v>
      </c>
      <c r="O39" s="99">
        <v>12053.96</v>
      </c>
      <c r="P39" s="99"/>
      <c r="Q39" s="99">
        <f t="shared" si="2"/>
        <v>0</v>
      </c>
      <c r="R39" s="99">
        <v>10946.18</v>
      </c>
      <c r="S39" s="99">
        <v>9520.42</v>
      </c>
      <c r="T39" s="99"/>
      <c r="U39" s="99">
        <f t="shared" si="3"/>
        <v>0</v>
      </c>
      <c r="V39" s="99">
        <v>10946.18</v>
      </c>
      <c r="W39" s="99">
        <v>11078.44</v>
      </c>
      <c r="X39" s="99"/>
      <c r="Y39" s="99"/>
      <c r="Z39" s="99">
        <v>10946.17</v>
      </c>
      <c r="AA39" s="99">
        <v>12347.56</v>
      </c>
      <c r="AB39" s="99"/>
      <c r="AC39" s="99"/>
      <c r="AD39" s="99">
        <v>10946.19</v>
      </c>
      <c r="AE39" s="99">
        <v>10609.48</v>
      </c>
      <c r="AF39" s="104"/>
      <c r="AG39" s="99"/>
      <c r="AH39" s="99">
        <v>10946.18</v>
      </c>
      <c r="AI39" s="99">
        <v>11355.39</v>
      </c>
      <c r="AJ39" s="99"/>
      <c r="AK39" s="99">
        <f t="shared" si="4"/>
        <v>0</v>
      </c>
      <c r="AL39" s="99">
        <v>10946.17</v>
      </c>
      <c r="AM39" s="99">
        <v>9135.95</v>
      </c>
      <c r="AN39" s="99"/>
      <c r="AO39" s="99">
        <f t="shared" si="5"/>
        <v>0</v>
      </c>
      <c r="AP39" s="99">
        <v>10946.18</v>
      </c>
      <c r="AQ39" s="99">
        <v>12340.22</v>
      </c>
      <c r="AR39" s="99"/>
      <c r="AS39" s="99">
        <f t="shared" si="19"/>
        <v>0</v>
      </c>
      <c r="AT39" s="99">
        <v>10946.18</v>
      </c>
      <c r="AU39" s="99">
        <v>11000.9</v>
      </c>
      <c r="AV39" s="99"/>
      <c r="AW39" s="99">
        <f t="shared" si="6"/>
        <v>0</v>
      </c>
      <c r="AX39" s="99">
        <v>10946.19</v>
      </c>
      <c r="AY39" s="99">
        <v>12033.67</v>
      </c>
      <c r="AZ39" s="99"/>
      <c r="BA39" s="99">
        <f t="shared" si="7"/>
        <v>0</v>
      </c>
      <c r="BB39" s="99">
        <f t="shared" si="8"/>
        <v>131352.75</v>
      </c>
      <c r="BC39" s="99">
        <f t="shared" si="9"/>
        <v>130903.75</v>
      </c>
      <c r="BD39" s="99">
        <f t="shared" si="10"/>
        <v>0</v>
      </c>
      <c r="BE39" s="99">
        <f t="shared" si="11"/>
        <v>0</v>
      </c>
      <c r="BF39" s="99">
        <f t="shared" si="12"/>
        <v>667924.68</v>
      </c>
      <c r="BG39" s="99"/>
      <c r="BH39" s="99"/>
      <c r="BI39" s="99">
        <f t="shared" si="13"/>
        <v>667924.68</v>
      </c>
      <c r="BJ39" s="99">
        <f t="shared" si="14"/>
        <v>615085.18</v>
      </c>
      <c r="BK39" s="99">
        <f t="shared" si="15"/>
        <v>52839.5</v>
      </c>
      <c r="BL39" s="99"/>
      <c r="BM39" s="99"/>
      <c r="BN39" s="99"/>
      <c r="BO39" s="99"/>
      <c r="BP39" s="99">
        <f t="shared" si="20"/>
        <v>667924.68</v>
      </c>
      <c r="BQ39" s="99">
        <f t="shared" si="21"/>
        <v>615085.18</v>
      </c>
      <c r="BR39" s="99">
        <f t="shared" si="22"/>
        <v>52839.5</v>
      </c>
      <c r="BS39" s="174"/>
      <c r="BT39" s="174"/>
      <c r="BU39" s="174"/>
    </row>
    <row r="40" spans="1:73" s="98" customFormat="1" ht="21" customHeight="1">
      <c r="A40" s="101">
        <v>31</v>
      </c>
      <c r="B40" s="174" t="s">
        <v>66</v>
      </c>
      <c r="C40" s="99">
        <v>74111.66</v>
      </c>
      <c r="D40" s="99">
        <f t="shared" si="0"/>
        <v>45070.93000000001</v>
      </c>
      <c r="E40" s="99">
        <v>29040.73</v>
      </c>
      <c r="F40" s="99">
        <v>6208.39</v>
      </c>
      <c r="G40" s="99">
        <v>5457.95</v>
      </c>
      <c r="H40" s="99"/>
      <c r="I40" s="99"/>
      <c r="J40" s="99">
        <v>6208.4</v>
      </c>
      <c r="K40" s="99">
        <v>5426.37</v>
      </c>
      <c r="L40" s="99"/>
      <c r="M40" s="99">
        <f t="shared" si="1"/>
        <v>0</v>
      </c>
      <c r="N40" s="102">
        <v>6208.4</v>
      </c>
      <c r="O40" s="99">
        <v>6962.7</v>
      </c>
      <c r="P40" s="99"/>
      <c r="Q40" s="99">
        <f t="shared" si="2"/>
        <v>0</v>
      </c>
      <c r="R40" s="99">
        <v>6208.4</v>
      </c>
      <c r="S40" s="99">
        <v>5672.63</v>
      </c>
      <c r="T40" s="99"/>
      <c r="U40" s="99">
        <f t="shared" si="3"/>
        <v>0</v>
      </c>
      <c r="V40" s="99">
        <v>6208.39</v>
      </c>
      <c r="W40" s="99">
        <v>6860.17</v>
      </c>
      <c r="X40" s="99"/>
      <c r="Y40" s="99"/>
      <c r="Z40" s="99">
        <v>6234.16</v>
      </c>
      <c r="AA40" s="99">
        <v>6538.38</v>
      </c>
      <c r="AB40" s="99"/>
      <c r="AC40" s="99"/>
      <c r="AD40" s="99">
        <v>6234.15</v>
      </c>
      <c r="AE40" s="99">
        <v>6026.24</v>
      </c>
      <c r="AF40" s="104"/>
      <c r="AG40" s="99"/>
      <c r="AH40" s="99">
        <v>6234.15</v>
      </c>
      <c r="AI40" s="99">
        <v>6272.04</v>
      </c>
      <c r="AJ40" s="99"/>
      <c r="AK40" s="99">
        <f t="shared" si="4"/>
        <v>0</v>
      </c>
      <c r="AL40" s="99">
        <v>6234.15</v>
      </c>
      <c r="AM40" s="99">
        <v>6288.55</v>
      </c>
      <c r="AN40" s="99"/>
      <c r="AO40" s="99">
        <f t="shared" si="5"/>
        <v>0</v>
      </c>
      <c r="AP40" s="99">
        <v>6234.14</v>
      </c>
      <c r="AQ40" s="99">
        <v>6270.77</v>
      </c>
      <c r="AR40" s="99"/>
      <c r="AS40" s="99">
        <f t="shared" si="19"/>
        <v>0</v>
      </c>
      <c r="AT40" s="99">
        <v>6234.15</v>
      </c>
      <c r="AU40" s="99">
        <v>5863.5</v>
      </c>
      <c r="AV40" s="99"/>
      <c r="AW40" s="99">
        <f t="shared" si="6"/>
        <v>0</v>
      </c>
      <c r="AX40" s="99">
        <v>6234.15</v>
      </c>
      <c r="AY40" s="99">
        <v>7256.09</v>
      </c>
      <c r="AZ40" s="99"/>
      <c r="BA40" s="99">
        <f t="shared" si="7"/>
        <v>0</v>
      </c>
      <c r="BB40" s="99">
        <f t="shared" si="8"/>
        <v>74681.03</v>
      </c>
      <c r="BC40" s="99">
        <f t="shared" si="9"/>
        <v>74895.38999999998</v>
      </c>
      <c r="BD40" s="99">
        <f t="shared" si="10"/>
        <v>0</v>
      </c>
      <c r="BE40" s="99">
        <f t="shared" si="11"/>
        <v>0</v>
      </c>
      <c r="BF40" s="99">
        <f t="shared" si="12"/>
        <v>149007.05</v>
      </c>
      <c r="BG40" s="99"/>
      <c r="BH40" s="99"/>
      <c r="BI40" s="99">
        <f t="shared" si="13"/>
        <v>149007.05</v>
      </c>
      <c r="BJ40" s="99">
        <f t="shared" si="14"/>
        <v>119966.31999999999</v>
      </c>
      <c r="BK40" s="99">
        <f t="shared" si="15"/>
        <v>29040.73</v>
      </c>
      <c r="BL40" s="99"/>
      <c r="BM40" s="99"/>
      <c r="BN40" s="99"/>
      <c r="BO40" s="99"/>
      <c r="BP40" s="99">
        <f t="shared" si="20"/>
        <v>149007.05</v>
      </c>
      <c r="BQ40" s="99">
        <f t="shared" si="21"/>
        <v>119966.31999999999</v>
      </c>
      <c r="BR40" s="99">
        <f t="shared" si="22"/>
        <v>29040.73</v>
      </c>
      <c r="BS40" s="174"/>
      <c r="BT40" s="174"/>
      <c r="BU40" s="174"/>
    </row>
    <row r="41" spans="1:73" s="98" customFormat="1" ht="21" customHeight="1">
      <c r="A41" s="101">
        <v>32</v>
      </c>
      <c r="B41" s="174" t="s">
        <v>67</v>
      </c>
      <c r="C41" s="99">
        <v>224456.65</v>
      </c>
      <c r="D41" s="99">
        <f t="shared" si="0"/>
        <v>131772.59999999998</v>
      </c>
      <c r="E41" s="99">
        <v>92684.05</v>
      </c>
      <c r="F41" s="99">
        <v>12491.39</v>
      </c>
      <c r="G41" s="99">
        <v>9815.46</v>
      </c>
      <c r="H41" s="99"/>
      <c r="I41" s="99"/>
      <c r="J41" s="99">
        <v>12491.39</v>
      </c>
      <c r="K41" s="99">
        <v>11975.93</v>
      </c>
      <c r="L41" s="99"/>
      <c r="M41" s="99">
        <f t="shared" si="1"/>
        <v>0</v>
      </c>
      <c r="N41" s="99">
        <v>12435.02</v>
      </c>
      <c r="O41" s="99">
        <v>13572.26</v>
      </c>
      <c r="P41" s="99"/>
      <c r="Q41" s="99">
        <f t="shared" si="2"/>
        <v>0</v>
      </c>
      <c r="R41" s="99">
        <v>12535.83</v>
      </c>
      <c r="S41" s="99">
        <v>11569.6</v>
      </c>
      <c r="T41" s="99"/>
      <c r="U41" s="99">
        <f t="shared" si="3"/>
        <v>0</v>
      </c>
      <c r="V41" s="99">
        <v>12728.75</v>
      </c>
      <c r="W41" s="99">
        <v>13746.95</v>
      </c>
      <c r="X41" s="99"/>
      <c r="Y41" s="99"/>
      <c r="Z41" s="99">
        <v>12778.52</v>
      </c>
      <c r="AA41" s="99">
        <v>12353.35</v>
      </c>
      <c r="AB41" s="99"/>
      <c r="AC41" s="99"/>
      <c r="AD41" s="99">
        <v>12750.2</v>
      </c>
      <c r="AE41" s="99">
        <v>12714.76</v>
      </c>
      <c r="AF41" s="99"/>
      <c r="AG41" s="99"/>
      <c r="AH41" s="99">
        <v>12823.14</v>
      </c>
      <c r="AI41" s="99">
        <v>12905.44</v>
      </c>
      <c r="AJ41" s="99"/>
      <c r="AK41" s="99">
        <f t="shared" si="4"/>
        <v>0</v>
      </c>
      <c r="AL41" s="99">
        <v>12853.63</v>
      </c>
      <c r="AM41" s="99">
        <v>11925.9</v>
      </c>
      <c r="AN41" s="99"/>
      <c r="AO41" s="99">
        <f t="shared" si="5"/>
        <v>0</v>
      </c>
      <c r="AP41" s="99">
        <v>12852.44</v>
      </c>
      <c r="AQ41" s="99">
        <v>14562.9</v>
      </c>
      <c r="AR41" s="99">
        <v>215434.74</v>
      </c>
      <c r="AS41" s="99">
        <f>AR41</f>
        <v>215434.74</v>
      </c>
      <c r="AT41" s="99">
        <v>12821.82</v>
      </c>
      <c r="AU41" s="99">
        <v>11885.52</v>
      </c>
      <c r="AV41" s="99"/>
      <c r="AW41" s="99">
        <f t="shared" si="6"/>
        <v>0</v>
      </c>
      <c r="AX41" s="99">
        <v>12821.84</v>
      </c>
      <c r="AY41" s="99">
        <v>13409.87</v>
      </c>
      <c r="AZ41" s="99"/>
      <c r="BA41" s="99">
        <f t="shared" si="7"/>
        <v>0</v>
      </c>
      <c r="BB41" s="99">
        <f t="shared" si="8"/>
        <v>152383.97000000003</v>
      </c>
      <c r="BC41" s="99">
        <f t="shared" si="9"/>
        <v>150437.94</v>
      </c>
      <c r="BD41" s="99">
        <v>215434.74</v>
      </c>
      <c r="BE41" s="99">
        <f t="shared" si="11"/>
        <v>215434.74</v>
      </c>
      <c r="BF41" s="99">
        <f t="shared" si="12"/>
        <v>159459.84999999998</v>
      </c>
      <c r="BG41" s="99"/>
      <c r="BH41" s="99"/>
      <c r="BI41" s="99">
        <f t="shared" si="13"/>
        <v>159459.84999999998</v>
      </c>
      <c r="BJ41" s="99">
        <f t="shared" si="14"/>
        <v>282210.54</v>
      </c>
      <c r="BK41" s="99">
        <f t="shared" si="15"/>
        <v>92684.05</v>
      </c>
      <c r="BL41" s="99">
        <v>430900</v>
      </c>
      <c r="BM41" s="99">
        <v>36939.58</v>
      </c>
      <c r="BN41" s="99">
        <v>430900</v>
      </c>
      <c r="BO41" s="99">
        <v>36939.58</v>
      </c>
      <c r="BP41" s="99">
        <f>C41+BC41-BD41</f>
        <v>159459.84999999998</v>
      </c>
      <c r="BQ41" s="99">
        <f>D41+BC41-BD41</f>
        <v>66775.79999999999</v>
      </c>
      <c r="BR41" s="99">
        <f t="shared" si="22"/>
        <v>55744.47</v>
      </c>
      <c r="BS41" s="174" t="s">
        <v>239</v>
      </c>
      <c r="BT41" s="174" t="s">
        <v>240</v>
      </c>
      <c r="BU41" s="174" t="s">
        <v>241</v>
      </c>
    </row>
    <row r="42" spans="1:73" s="98" customFormat="1" ht="21" customHeight="1">
      <c r="A42" s="101">
        <v>33</v>
      </c>
      <c r="B42" s="174" t="s">
        <v>68</v>
      </c>
      <c r="C42" s="99">
        <v>201899.67</v>
      </c>
      <c r="D42" s="99">
        <f aca="true" t="shared" si="23" ref="D42:D77">C42-E42</f>
        <v>162087.54</v>
      </c>
      <c r="E42" s="99">
        <v>39812.13</v>
      </c>
      <c r="F42" s="99">
        <v>6254.5</v>
      </c>
      <c r="G42" s="99">
        <v>5786.26</v>
      </c>
      <c r="H42" s="99"/>
      <c r="I42" s="99"/>
      <c r="J42" s="99">
        <v>6262.57</v>
      </c>
      <c r="K42" s="99">
        <v>5595.13</v>
      </c>
      <c r="L42" s="99"/>
      <c r="M42" s="99">
        <f aca="true" t="shared" si="24" ref="M42:M77">L42/1.18</f>
        <v>0</v>
      </c>
      <c r="N42" s="99">
        <v>6262.57</v>
      </c>
      <c r="O42" s="99">
        <v>8245.52</v>
      </c>
      <c r="P42" s="99"/>
      <c r="Q42" s="99">
        <f aca="true" t="shared" si="25" ref="Q42:Q77">P42/1.18</f>
        <v>0</v>
      </c>
      <c r="R42" s="99">
        <v>6261.13</v>
      </c>
      <c r="S42" s="99">
        <v>5692.56</v>
      </c>
      <c r="T42" s="99"/>
      <c r="U42" s="99">
        <f aca="true" t="shared" si="26" ref="U42:U77">T42/1.18</f>
        <v>0</v>
      </c>
      <c r="V42" s="99">
        <v>6312.26</v>
      </c>
      <c r="W42" s="99">
        <v>6465.16</v>
      </c>
      <c r="X42" s="99"/>
      <c r="Y42" s="99"/>
      <c r="Z42" s="99">
        <v>6341.05</v>
      </c>
      <c r="AA42" s="99">
        <v>6276.56</v>
      </c>
      <c r="AB42" s="99"/>
      <c r="AC42" s="99"/>
      <c r="AD42" s="99">
        <v>6336.43</v>
      </c>
      <c r="AE42" s="99">
        <v>5671.62</v>
      </c>
      <c r="AF42" s="104"/>
      <c r="AG42" s="99"/>
      <c r="AH42" s="99">
        <v>6341.05</v>
      </c>
      <c r="AI42" s="99">
        <v>6055.32</v>
      </c>
      <c r="AJ42" s="99"/>
      <c r="AK42" s="99">
        <f aca="true" t="shared" si="27" ref="AK42:AK77">AJ42/1.18</f>
        <v>0</v>
      </c>
      <c r="AL42" s="99">
        <v>6341.05</v>
      </c>
      <c r="AM42" s="99">
        <v>6458.42</v>
      </c>
      <c r="AN42" s="99"/>
      <c r="AO42" s="99">
        <f t="shared" si="5"/>
        <v>0</v>
      </c>
      <c r="AP42" s="99">
        <v>6341.05</v>
      </c>
      <c r="AQ42" s="99">
        <v>6665.39</v>
      </c>
      <c r="AR42" s="99"/>
      <c r="AS42" s="99">
        <f>AR42/1.18</f>
        <v>0</v>
      </c>
      <c r="AT42" s="99">
        <v>6341.05</v>
      </c>
      <c r="AU42" s="99">
        <v>6281.42</v>
      </c>
      <c r="AV42" s="99"/>
      <c r="AW42" s="99">
        <f aca="true" t="shared" si="28" ref="AW42:AW77">AV42/1.18</f>
        <v>0</v>
      </c>
      <c r="AX42" s="99">
        <v>6341.05</v>
      </c>
      <c r="AY42" s="99">
        <v>7075.9</v>
      </c>
      <c r="AZ42" s="99"/>
      <c r="BA42" s="99">
        <f aca="true" t="shared" si="29" ref="BA42:BA77">AZ42/1.18</f>
        <v>0</v>
      </c>
      <c r="BB42" s="99">
        <f aca="true" t="shared" si="30" ref="BB42:BB77">AX42+AT42+AP42+AL42+AH42+AD42+Z42+V42+R42+N42+J42+F42</f>
        <v>75735.76000000001</v>
      </c>
      <c r="BC42" s="99">
        <f aca="true" t="shared" si="31" ref="BC42:BC77">AY42+AU42+AQ42+AM42+AI42+AE42+AA42+W42+S42+O42+K42+G42</f>
        <v>76269.26</v>
      </c>
      <c r="BD42" s="99">
        <f>AZ42+AV42+AR42+AN42+AJ42+AF42+AB42+X42+T42+P42+L42+H42</f>
        <v>0</v>
      </c>
      <c r="BE42" s="99">
        <f aca="true" t="shared" si="32" ref="BE42:BE77">BA42+AW42+AS42+AO42+AK42+AG42+AC42+Y42+U42+Q42+M42+I42</f>
        <v>0</v>
      </c>
      <c r="BF42" s="99">
        <f aca="true" t="shared" si="33" ref="BF42:BF77">C42+BC42-BD42</f>
        <v>278168.93</v>
      </c>
      <c r="BG42" s="99"/>
      <c r="BH42" s="99"/>
      <c r="BI42" s="99">
        <f aca="true" t="shared" si="34" ref="BI42:BI77">BF42-BH42+BG42</f>
        <v>278168.93</v>
      </c>
      <c r="BJ42" s="99">
        <f aca="true" t="shared" si="35" ref="BJ42:BJ77">BC42+D42</f>
        <v>238356.8</v>
      </c>
      <c r="BK42" s="99">
        <f aca="true" t="shared" si="36" ref="BK42:BK77">E42</f>
        <v>39812.13</v>
      </c>
      <c r="BL42" s="99"/>
      <c r="BM42" s="99"/>
      <c r="BN42" s="99"/>
      <c r="BO42" s="99"/>
      <c r="BP42" s="99">
        <f aca="true" t="shared" si="37" ref="BP42:BP77">C42+BC42-BD42-BL42-BM42</f>
        <v>278168.93</v>
      </c>
      <c r="BQ42" s="99">
        <f aca="true" t="shared" si="38" ref="BQ42:BQ77">D42+BC42-BD42-BL42</f>
        <v>238356.8</v>
      </c>
      <c r="BR42" s="99">
        <f t="shared" si="22"/>
        <v>39812.13</v>
      </c>
      <c r="BS42" s="174"/>
      <c r="BT42" s="174"/>
      <c r="BU42" s="174"/>
    </row>
    <row r="43" spans="1:73" s="98" customFormat="1" ht="21" customHeight="1">
      <c r="A43" s="101">
        <v>34</v>
      </c>
      <c r="B43" s="174" t="s">
        <v>69</v>
      </c>
      <c r="C43" s="99">
        <v>959027.69</v>
      </c>
      <c r="D43" s="99">
        <f t="shared" si="23"/>
        <v>820494.49</v>
      </c>
      <c r="E43" s="99">
        <v>138533.2</v>
      </c>
      <c r="F43" s="99">
        <v>18935.4</v>
      </c>
      <c r="G43" s="99">
        <v>17243.47</v>
      </c>
      <c r="H43" s="99"/>
      <c r="I43" s="99"/>
      <c r="J43" s="99">
        <v>18935.39</v>
      </c>
      <c r="K43" s="99">
        <v>17564.73</v>
      </c>
      <c r="L43" s="99"/>
      <c r="M43" s="99">
        <f t="shared" si="24"/>
        <v>0</v>
      </c>
      <c r="N43" s="99">
        <v>18969.14</v>
      </c>
      <c r="O43" s="99">
        <v>21454.6</v>
      </c>
      <c r="P43" s="99"/>
      <c r="Q43" s="99">
        <f t="shared" si="25"/>
        <v>0</v>
      </c>
      <c r="R43" s="99">
        <v>19020.01</v>
      </c>
      <c r="S43" s="99">
        <v>15983.2</v>
      </c>
      <c r="T43" s="99"/>
      <c r="U43" s="99">
        <f t="shared" si="26"/>
        <v>0</v>
      </c>
      <c r="V43" s="99">
        <v>19071.11</v>
      </c>
      <c r="W43" s="99">
        <v>20975.78</v>
      </c>
      <c r="X43" s="99"/>
      <c r="Y43" s="99"/>
      <c r="Z43" s="99">
        <v>20802.89</v>
      </c>
      <c r="AA43" s="99">
        <v>20956.92</v>
      </c>
      <c r="AB43" s="99"/>
      <c r="AC43" s="99"/>
      <c r="AD43" s="99">
        <v>19122.45</v>
      </c>
      <c r="AE43" s="99">
        <v>18828.25</v>
      </c>
      <c r="AF43" s="99"/>
      <c r="AG43" s="99"/>
      <c r="AH43" s="99">
        <v>19122.44</v>
      </c>
      <c r="AI43" s="99">
        <v>18456.78</v>
      </c>
      <c r="AJ43" s="99"/>
      <c r="AK43" s="99">
        <f t="shared" si="27"/>
        <v>0</v>
      </c>
      <c r="AL43" s="99">
        <v>19122.45</v>
      </c>
      <c r="AM43" s="99">
        <v>18723.35</v>
      </c>
      <c r="AN43" s="99">
        <f>2000+3000</f>
        <v>5000</v>
      </c>
      <c r="AO43" s="99">
        <f>3000/1.18+2000</f>
        <v>4542.372881355932</v>
      </c>
      <c r="AP43" s="99">
        <v>19122.44</v>
      </c>
      <c r="AQ43" s="99">
        <v>19337.59</v>
      </c>
      <c r="AR43" s="111">
        <v>35744.49</v>
      </c>
      <c r="AS43" s="111">
        <f>AR43</f>
        <v>35744.49</v>
      </c>
      <c r="AT43" s="99">
        <v>19122.43</v>
      </c>
      <c r="AU43" s="99">
        <v>18231.02</v>
      </c>
      <c r="AV43" s="99"/>
      <c r="AW43" s="99">
        <f t="shared" si="28"/>
        <v>0</v>
      </c>
      <c r="AX43" s="99">
        <v>19122.45</v>
      </c>
      <c r="AY43" s="99">
        <v>22081.2</v>
      </c>
      <c r="AZ43" s="99"/>
      <c r="BA43" s="99">
        <f t="shared" si="29"/>
        <v>0</v>
      </c>
      <c r="BB43" s="99">
        <f t="shared" si="30"/>
        <v>230468.6</v>
      </c>
      <c r="BC43" s="99">
        <f t="shared" si="31"/>
        <v>229836.89</v>
      </c>
      <c r="BD43" s="99">
        <v>40744.49</v>
      </c>
      <c r="BE43" s="99">
        <f t="shared" si="32"/>
        <v>40286.86288135593</v>
      </c>
      <c r="BF43" s="99">
        <f t="shared" si="33"/>
        <v>1148120.09</v>
      </c>
      <c r="BG43" s="99"/>
      <c r="BH43" s="99"/>
      <c r="BI43" s="99">
        <f t="shared" si="34"/>
        <v>1148120.09</v>
      </c>
      <c r="BJ43" s="99">
        <f t="shared" si="35"/>
        <v>1050331.38</v>
      </c>
      <c r="BK43" s="99">
        <f t="shared" si="36"/>
        <v>138533.2</v>
      </c>
      <c r="BL43" s="99"/>
      <c r="BM43" s="99"/>
      <c r="BN43" s="99"/>
      <c r="BO43" s="99"/>
      <c r="BP43" s="99">
        <f t="shared" si="37"/>
        <v>1148120.09</v>
      </c>
      <c r="BQ43" s="99">
        <f t="shared" si="38"/>
        <v>1009586.8899999999</v>
      </c>
      <c r="BR43" s="99">
        <f t="shared" si="22"/>
        <v>138533.2</v>
      </c>
      <c r="BS43" s="174" t="s">
        <v>356</v>
      </c>
      <c r="BT43" s="174" t="s">
        <v>243</v>
      </c>
      <c r="BU43" s="174" t="s">
        <v>244</v>
      </c>
    </row>
    <row r="44" spans="1:73" s="98" customFormat="1" ht="21" customHeight="1">
      <c r="A44" s="101">
        <v>35</v>
      </c>
      <c r="B44" s="174" t="s">
        <v>70</v>
      </c>
      <c r="C44" s="99">
        <v>89326.34</v>
      </c>
      <c r="D44" s="99">
        <f t="shared" si="23"/>
        <v>80995.09</v>
      </c>
      <c r="E44" s="99">
        <v>8331.25</v>
      </c>
      <c r="F44" s="99">
        <v>2204.98</v>
      </c>
      <c r="G44" s="99">
        <v>1969.94</v>
      </c>
      <c r="H44" s="99"/>
      <c r="I44" s="99"/>
      <c r="J44" s="99">
        <v>2204.99</v>
      </c>
      <c r="K44" s="99">
        <v>1873.63</v>
      </c>
      <c r="L44" s="99"/>
      <c r="M44" s="99">
        <f t="shared" si="24"/>
        <v>0</v>
      </c>
      <c r="N44" s="102">
        <v>2204.99</v>
      </c>
      <c r="O44" s="99">
        <v>2522.01</v>
      </c>
      <c r="P44" s="99"/>
      <c r="Q44" s="99">
        <f t="shared" si="25"/>
        <v>0</v>
      </c>
      <c r="R44" s="99">
        <v>2204.99</v>
      </c>
      <c r="S44" s="99">
        <v>2073.65</v>
      </c>
      <c r="T44" s="99"/>
      <c r="U44" s="99">
        <f t="shared" si="26"/>
        <v>0</v>
      </c>
      <c r="V44" s="99">
        <v>2204.99</v>
      </c>
      <c r="W44" s="99">
        <v>2403.77</v>
      </c>
      <c r="X44" s="99"/>
      <c r="Y44" s="99"/>
      <c r="Z44" s="99">
        <v>2204.99</v>
      </c>
      <c r="AA44" s="99">
        <v>2218.04</v>
      </c>
      <c r="AB44" s="99"/>
      <c r="AC44" s="99"/>
      <c r="AD44" s="99">
        <v>2204.99</v>
      </c>
      <c r="AE44" s="99">
        <v>2081.27</v>
      </c>
      <c r="AF44" s="99"/>
      <c r="AG44" s="99"/>
      <c r="AH44" s="99">
        <v>2204.98</v>
      </c>
      <c r="AI44" s="99">
        <v>2088.59</v>
      </c>
      <c r="AJ44" s="99"/>
      <c r="AK44" s="99">
        <f t="shared" si="27"/>
        <v>0</v>
      </c>
      <c r="AL44" s="99">
        <v>2204.99</v>
      </c>
      <c r="AM44" s="99">
        <v>2144.26</v>
      </c>
      <c r="AN44" s="99"/>
      <c r="AO44" s="99">
        <f aca="true" t="shared" si="39" ref="AO44:AO81">AN44/1.18</f>
        <v>0</v>
      </c>
      <c r="AP44" s="99">
        <v>2204.99</v>
      </c>
      <c r="AQ44" s="99">
        <v>2448.44</v>
      </c>
      <c r="AR44" s="99"/>
      <c r="AS44" s="99">
        <f aca="true" t="shared" si="40" ref="AS44:AS69">AR44/1.18</f>
        <v>0</v>
      </c>
      <c r="AT44" s="99">
        <v>2345.18</v>
      </c>
      <c r="AU44" s="99">
        <v>1966.9</v>
      </c>
      <c r="AV44" s="99"/>
      <c r="AW44" s="99">
        <f t="shared" si="28"/>
        <v>0</v>
      </c>
      <c r="AX44" s="99">
        <v>2345.18</v>
      </c>
      <c r="AY44" s="99">
        <v>2237.52</v>
      </c>
      <c r="AZ44" s="99"/>
      <c r="BA44" s="99">
        <f t="shared" si="29"/>
        <v>0</v>
      </c>
      <c r="BB44" s="99">
        <f t="shared" si="30"/>
        <v>26740.239999999994</v>
      </c>
      <c r="BC44" s="99">
        <f t="shared" si="31"/>
        <v>26028.020000000004</v>
      </c>
      <c r="BD44" s="99">
        <f>AZ44+AV44+AR44+AN44+AJ44+AF44+AB44+X44+T44+P44+L44+H44</f>
        <v>0</v>
      </c>
      <c r="BE44" s="99">
        <f t="shared" si="32"/>
        <v>0</v>
      </c>
      <c r="BF44" s="99">
        <f t="shared" si="33"/>
        <v>115354.36</v>
      </c>
      <c r="BG44" s="99"/>
      <c r="BH44" s="99"/>
      <c r="BI44" s="99">
        <f t="shared" si="34"/>
        <v>115354.36</v>
      </c>
      <c r="BJ44" s="99">
        <f t="shared" si="35"/>
        <v>107023.11</v>
      </c>
      <c r="BK44" s="99">
        <f t="shared" si="36"/>
        <v>8331.25</v>
      </c>
      <c r="BL44" s="99"/>
      <c r="BM44" s="99"/>
      <c r="BN44" s="99"/>
      <c r="BO44" s="99"/>
      <c r="BP44" s="99">
        <f t="shared" si="37"/>
        <v>115354.36</v>
      </c>
      <c r="BQ44" s="99">
        <f t="shared" si="38"/>
        <v>107023.11</v>
      </c>
      <c r="BR44" s="99">
        <f t="shared" si="22"/>
        <v>8331.25</v>
      </c>
      <c r="BS44" s="174"/>
      <c r="BT44" s="174"/>
      <c r="BU44" s="174"/>
    </row>
    <row r="45" spans="1:73" s="98" customFormat="1" ht="21" customHeight="1">
      <c r="A45" s="101">
        <v>36</v>
      </c>
      <c r="B45" s="174" t="s">
        <v>71</v>
      </c>
      <c r="C45" s="99">
        <v>96683.86</v>
      </c>
      <c r="D45" s="99">
        <f t="shared" si="23"/>
        <v>92569.11</v>
      </c>
      <c r="E45" s="99">
        <v>4114.75</v>
      </c>
      <c r="F45" s="99">
        <v>2365.32</v>
      </c>
      <c r="G45" s="99">
        <v>1622.84</v>
      </c>
      <c r="H45" s="99"/>
      <c r="I45" s="99"/>
      <c r="J45" s="99">
        <v>2365.32</v>
      </c>
      <c r="K45" s="99">
        <v>1817.8</v>
      </c>
      <c r="L45" s="99"/>
      <c r="M45" s="99">
        <f t="shared" si="24"/>
        <v>0</v>
      </c>
      <c r="N45" s="102">
        <v>2365.32</v>
      </c>
      <c r="O45" s="99">
        <v>3025.69</v>
      </c>
      <c r="P45" s="99"/>
      <c r="Q45" s="99">
        <f t="shared" si="25"/>
        <v>0</v>
      </c>
      <c r="R45" s="99">
        <v>2365.32</v>
      </c>
      <c r="S45" s="99">
        <v>2023.37</v>
      </c>
      <c r="T45" s="99"/>
      <c r="U45" s="99">
        <f t="shared" si="26"/>
        <v>0</v>
      </c>
      <c r="V45" s="99">
        <v>2365.32</v>
      </c>
      <c r="W45" s="99">
        <v>2396.8</v>
      </c>
      <c r="X45" s="99"/>
      <c r="Y45" s="99"/>
      <c r="Z45" s="99">
        <v>2365.32</v>
      </c>
      <c r="AA45" s="99">
        <v>2100.17</v>
      </c>
      <c r="AB45" s="99"/>
      <c r="AC45" s="99"/>
      <c r="AD45" s="99">
        <v>2365.32</v>
      </c>
      <c r="AE45" s="99">
        <v>2276.6</v>
      </c>
      <c r="AF45" s="99"/>
      <c r="AG45" s="99"/>
      <c r="AH45" s="99">
        <v>2365.32</v>
      </c>
      <c r="AI45" s="99">
        <v>1793.13</v>
      </c>
      <c r="AJ45" s="99"/>
      <c r="AK45" s="99">
        <f t="shared" si="27"/>
        <v>0</v>
      </c>
      <c r="AL45" s="99">
        <v>2365.32</v>
      </c>
      <c r="AM45" s="99">
        <v>2633.35</v>
      </c>
      <c r="AN45" s="99"/>
      <c r="AO45" s="99">
        <f t="shared" si="39"/>
        <v>0</v>
      </c>
      <c r="AP45" s="99">
        <v>2365.32</v>
      </c>
      <c r="AQ45" s="99">
        <v>3117.66</v>
      </c>
      <c r="AR45" s="99"/>
      <c r="AS45" s="99">
        <f t="shared" si="40"/>
        <v>0</v>
      </c>
      <c r="AT45" s="99">
        <v>2365.32</v>
      </c>
      <c r="AU45" s="99">
        <v>2700.66</v>
      </c>
      <c r="AV45" s="99"/>
      <c r="AW45" s="99">
        <f t="shared" si="28"/>
        <v>0</v>
      </c>
      <c r="AX45" s="99">
        <v>2365.32</v>
      </c>
      <c r="AY45" s="99">
        <v>2558.61</v>
      </c>
      <c r="AZ45" s="99"/>
      <c r="BA45" s="99">
        <f t="shared" si="29"/>
        <v>0</v>
      </c>
      <c r="BB45" s="99">
        <f t="shared" si="30"/>
        <v>28383.84</v>
      </c>
      <c r="BC45" s="99">
        <f t="shared" si="31"/>
        <v>28066.679999999997</v>
      </c>
      <c r="BD45" s="99">
        <f>AZ45+AV45+AR45+AN45+AJ45+AF45+AB45+X45+T45+P45+L45+H45</f>
        <v>0</v>
      </c>
      <c r="BE45" s="99">
        <f t="shared" si="32"/>
        <v>0</v>
      </c>
      <c r="BF45" s="99">
        <f t="shared" si="33"/>
        <v>124750.54</v>
      </c>
      <c r="BG45" s="99">
        <v>1519.8</v>
      </c>
      <c r="BH45" s="99"/>
      <c r="BI45" s="99">
        <f t="shared" si="34"/>
        <v>126270.34</v>
      </c>
      <c r="BJ45" s="99">
        <f t="shared" si="35"/>
        <v>120635.79</v>
      </c>
      <c r="BK45" s="99">
        <f t="shared" si="36"/>
        <v>4114.75</v>
      </c>
      <c r="BL45" s="99"/>
      <c r="BM45" s="99"/>
      <c r="BN45" s="99"/>
      <c r="BO45" s="99"/>
      <c r="BP45" s="99">
        <f t="shared" si="37"/>
        <v>124750.54</v>
      </c>
      <c r="BQ45" s="99">
        <f t="shared" si="38"/>
        <v>120635.79</v>
      </c>
      <c r="BR45" s="99">
        <f t="shared" si="22"/>
        <v>4114.75</v>
      </c>
      <c r="BS45" s="174"/>
      <c r="BT45" s="174"/>
      <c r="BU45" s="174"/>
    </row>
    <row r="46" spans="1:73" s="98" customFormat="1" ht="21" customHeight="1">
      <c r="A46" s="101">
        <v>37</v>
      </c>
      <c r="B46" s="174" t="s">
        <v>72</v>
      </c>
      <c r="C46" s="99">
        <v>-58495.46</v>
      </c>
      <c r="D46" s="99">
        <f t="shared" si="23"/>
        <v>-58495.46</v>
      </c>
      <c r="E46" s="99"/>
      <c r="F46" s="99">
        <v>14586.32</v>
      </c>
      <c r="G46" s="99">
        <v>11368.07</v>
      </c>
      <c r="H46" s="99"/>
      <c r="I46" s="99"/>
      <c r="J46" s="99">
        <v>14586.29</v>
      </c>
      <c r="K46" s="99">
        <v>13388.01</v>
      </c>
      <c r="L46" s="99"/>
      <c r="M46" s="99">
        <f t="shared" si="24"/>
        <v>0</v>
      </c>
      <c r="N46" s="102">
        <v>14586.3</v>
      </c>
      <c r="O46" s="99">
        <v>18403.81</v>
      </c>
      <c r="P46" s="99"/>
      <c r="Q46" s="99">
        <f t="shared" si="25"/>
        <v>0</v>
      </c>
      <c r="R46" s="99">
        <v>14674.17</v>
      </c>
      <c r="S46" s="99">
        <v>11467.66</v>
      </c>
      <c r="T46" s="99"/>
      <c r="U46" s="99">
        <f t="shared" si="26"/>
        <v>0</v>
      </c>
      <c r="V46" s="99">
        <v>14674.19</v>
      </c>
      <c r="W46" s="99">
        <v>16696.22</v>
      </c>
      <c r="X46" s="99"/>
      <c r="Y46" s="99"/>
      <c r="Z46" s="99">
        <v>14674.17</v>
      </c>
      <c r="AA46" s="99">
        <v>17768.16</v>
      </c>
      <c r="AB46" s="99"/>
      <c r="AC46" s="99"/>
      <c r="AD46" s="99">
        <v>14674.17</v>
      </c>
      <c r="AE46" s="99">
        <v>13764.2</v>
      </c>
      <c r="AF46" s="99"/>
      <c r="AG46" s="99"/>
      <c r="AH46" s="99">
        <v>14674.17</v>
      </c>
      <c r="AI46" s="99">
        <v>14213.21</v>
      </c>
      <c r="AJ46" s="99"/>
      <c r="AK46" s="99">
        <f t="shared" si="27"/>
        <v>0</v>
      </c>
      <c r="AL46" s="99">
        <v>14674.17</v>
      </c>
      <c r="AM46" s="99">
        <v>14893.37</v>
      </c>
      <c r="AN46" s="99"/>
      <c r="AO46" s="99">
        <f t="shared" si="39"/>
        <v>0</v>
      </c>
      <c r="AP46" s="99">
        <v>14674.17</v>
      </c>
      <c r="AQ46" s="99">
        <v>13610.77</v>
      </c>
      <c r="AR46" s="99">
        <f>79881.844+28094.16</f>
        <v>107976.004</v>
      </c>
      <c r="AS46" s="99">
        <f t="shared" si="40"/>
        <v>91505.08813559322</v>
      </c>
      <c r="AT46" s="99">
        <v>14674.18</v>
      </c>
      <c r="AU46" s="99">
        <v>14394.25</v>
      </c>
      <c r="AV46" s="99"/>
      <c r="AW46" s="99">
        <f t="shared" si="28"/>
        <v>0</v>
      </c>
      <c r="AX46" s="99">
        <v>14674.18</v>
      </c>
      <c r="AY46" s="99">
        <v>16633.25</v>
      </c>
      <c r="AZ46" s="99"/>
      <c r="BA46" s="99">
        <f t="shared" si="29"/>
        <v>0</v>
      </c>
      <c r="BB46" s="99">
        <f t="shared" si="30"/>
        <v>175826.48</v>
      </c>
      <c r="BC46" s="99">
        <f t="shared" si="31"/>
        <v>176600.98</v>
      </c>
      <c r="BD46" s="99">
        <v>107976</v>
      </c>
      <c r="BE46" s="99">
        <f t="shared" si="32"/>
        <v>91505.08813559322</v>
      </c>
      <c r="BF46" s="99">
        <f t="shared" si="33"/>
        <v>10129.520000000019</v>
      </c>
      <c r="BG46" s="99">
        <v>6944.76</v>
      </c>
      <c r="BH46" s="99"/>
      <c r="BI46" s="99">
        <f t="shared" si="34"/>
        <v>17074.28000000002</v>
      </c>
      <c r="BJ46" s="99">
        <f t="shared" si="35"/>
        <v>118105.52000000002</v>
      </c>
      <c r="BK46" s="99">
        <f t="shared" si="36"/>
        <v>0</v>
      </c>
      <c r="BL46" s="99"/>
      <c r="BM46" s="99"/>
      <c r="BN46" s="99"/>
      <c r="BO46" s="99"/>
      <c r="BP46" s="99">
        <f t="shared" si="37"/>
        <v>10129.520000000019</v>
      </c>
      <c r="BQ46" s="99">
        <f t="shared" si="38"/>
        <v>10129.520000000019</v>
      </c>
      <c r="BR46" s="99">
        <f t="shared" si="22"/>
        <v>0</v>
      </c>
      <c r="BS46" s="174" t="s">
        <v>224</v>
      </c>
      <c r="BT46" s="174" t="s">
        <v>226</v>
      </c>
      <c r="BU46" s="174" t="s">
        <v>245</v>
      </c>
    </row>
    <row r="47" spans="1:73" s="98" customFormat="1" ht="21" customHeight="1">
      <c r="A47" s="191">
        <v>38</v>
      </c>
      <c r="B47" s="192" t="s">
        <v>73</v>
      </c>
      <c r="C47" s="99">
        <v>534699.68</v>
      </c>
      <c r="D47" s="99">
        <f t="shared" si="23"/>
        <v>484410.15</v>
      </c>
      <c r="E47" s="99">
        <v>50289.53</v>
      </c>
      <c r="F47" s="99">
        <v>26901.41</v>
      </c>
      <c r="G47" s="99">
        <v>23661.61</v>
      </c>
      <c r="H47" s="99"/>
      <c r="I47" s="99"/>
      <c r="J47" s="99">
        <v>26901.42</v>
      </c>
      <c r="K47" s="99">
        <v>22743.51</v>
      </c>
      <c r="L47" s="99"/>
      <c r="M47" s="99">
        <f t="shared" si="24"/>
        <v>0</v>
      </c>
      <c r="N47" s="102">
        <v>26948.25</v>
      </c>
      <c r="O47" s="99">
        <v>32811.24</v>
      </c>
      <c r="P47" s="99"/>
      <c r="Q47" s="99">
        <f t="shared" si="25"/>
        <v>0</v>
      </c>
      <c r="R47" s="99">
        <v>26950.96</v>
      </c>
      <c r="S47" s="99">
        <v>24024.64</v>
      </c>
      <c r="T47" s="99">
        <v>646675.72</v>
      </c>
      <c r="U47" s="99">
        <f t="shared" si="26"/>
        <v>548030.2711864407</v>
      </c>
      <c r="V47" s="99">
        <v>26964.41</v>
      </c>
      <c r="W47" s="99">
        <v>25467.07</v>
      </c>
      <c r="X47" s="99"/>
      <c r="Y47" s="99"/>
      <c r="Z47" s="99">
        <v>28415.59</v>
      </c>
      <c r="AA47" s="99">
        <v>28954.9</v>
      </c>
      <c r="AB47" s="99">
        <v>161668.93</v>
      </c>
      <c r="AC47" s="99">
        <f>AB47/1.18</f>
        <v>137007.56779661018</v>
      </c>
      <c r="AD47" s="99">
        <v>27039.57</v>
      </c>
      <c r="AE47" s="99">
        <v>26356.79</v>
      </c>
      <c r="AF47" s="99"/>
      <c r="AG47" s="99"/>
      <c r="AH47" s="99">
        <v>27067.95</v>
      </c>
      <c r="AI47" s="99">
        <v>25563.08</v>
      </c>
      <c r="AJ47" s="99"/>
      <c r="AK47" s="99">
        <f t="shared" si="27"/>
        <v>0</v>
      </c>
      <c r="AL47" s="99">
        <v>27067.95</v>
      </c>
      <c r="AM47" s="99">
        <v>27963.6</v>
      </c>
      <c r="AN47" s="99"/>
      <c r="AO47" s="99">
        <f t="shared" si="39"/>
        <v>0</v>
      </c>
      <c r="AP47" s="99">
        <v>27134.5</v>
      </c>
      <c r="AQ47" s="99">
        <v>26700.52</v>
      </c>
      <c r="AR47" s="99">
        <v>6693.65</v>
      </c>
      <c r="AS47" s="99">
        <f t="shared" si="40"/>
        <v>5672.5847457627115</v>
      </c>
      <c r="AT47" s="99">
        <v>27134.51</v>
      </c>
      <c r="AU47" s="99">
        <v>28785.2</v>
      </c>
      <c r="AV47" s="99"/>
      <c r="AW47" s="99">
        <f t="shared" si="28"/>
        <v>0</v>
      </c>
      <c r="AX47" s="99">
        <v>27102.45</v>
      </c>
      <c r="AY47" s="99">
        <v>31240.98</v>
      </c>
      <c r="AZ47" s="99"/>
      <c r="BA47" s="99">
        <f t="shared" si="29"/>
        <v>0</v>
      </c>
      <c r="BB47" s="99">
        <f t="shared" si="30"/>
        <v>325628.97</v>
      </c>
      <c r="BC47" s="99">
        <f t="shared" si="31"/>
        <v>324273.14</v>
      </c>
      <c r="BD47" s="110">
        <v>815038.3</v>
      </c>
      <c r="BE47" s="99">
        <f t="shared" si="32"/>
        <v>690710.4237288137</v>
      </c>
      <c r="BF47" s="99">
        <f t="shared" si="33"/>
        <v>43934.52000000002</v>
      </c>
      <c r="BG47" s="99">
        <v>30093.96</v>
      </c>
      <c r="BH47" s="99"/>
      <c r="BI47" s="99">
        <f t="shared" si="34"/>
        <v>74028.48000000001</v>
      </c>
      <c r="BJ47" s="99">
        <f t="shared" si="35"/>
        <v>808683.29</v>
      </c>
      <c r="BK47" s="99">
        <f t="shared" si="36"/>
        <v>50289.53</v>
      </c>
      <c r="BL47" s="99"/>
      <c r="BM47" s="99"/>
      <c r="BN47" s="99"/>
      <c r="BO47" s="99"/>
      <c r="BP47" s="99">
        <f t="shared" si="37"/>
        <v>43934.52000000002</v>
      </c>
      <c r="BQ47" s="99">
        <f t="shared" si="38"/>
        <v>-6355.010000000009</v>
      </c>
      <c r="BR47" s="99">
        <f t="shared" si="22"/>
        <v>50289.53</v>
      </c>
      <c r="BS47" s="174" t="s">
        <v>246</v>
      </c>
      <c r="BT47" s="174" t="s">
        <v>247</v>
      </c>
      <c r="BU47" s="174" t="s">
        <v>248</v>
      </c>
    </row>
    <row r="48" spans="1:73" s="98" customFormat="1" ht="21" customHeight="1">
      <c r="A48" s="191"/>
      <c r="B48" s="192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102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99"/>
      <c r="AJ48" s="99"/>
      <c r="AK48" s="99"/>
      <c r="AL48" s="99"/>
      <c r="AM48" s="99"/>
      <c r="AN48" s="99"/>
      <c r="AO48" s="99"/>
      <c r="AP48" s="99"/>
      <c r="AQ48" s="99"/>
      <c r="AR48" s="99"/>
      <c r="AS48" s="99"/>
      <c r="AT48" s="99"/>
      <c r="AU48" s="99"/>
      <c r="AV48" s="99"/>
      <c r="AW48" s="99"/>
      <c r="AX48" s="99"/>
      <c r="AY48" s="99"/>
      <c r="AZ48" s="99"/>
      <c r="BA48" s="99"/>
      <c r="BB48" s="99"/>
      <c r="BC48" s="99"/>
      <c r="BD48" s="110"/>
      <c r="BE48" s="99"/>
      <c r="BF48" s="99"/>
      <c r="BG48" s="99"/>
      <c r="BH48" s="99"/>
      <c r="BI48" s="99"/>
      <c r="BJ48" s="99"/>
      <c r="BK48" s="99"/>
      <c r="BL48" s="99"/>
      <c r="BM48" s="99"/>
      <c r="BN48" s="99"/>
      <c r="BO48" s="99"/>
      <c r="BP48" s="99"/>
      <c r="BQ48" s="99"/>
      <c r="BR48" s="99"/>
      <c r="BS48" s="174" t="s">
        <v>232</v>
      </c>
      <c r="BT48" s="174" t="s">
        <v>233</v>
      </c>
      <c r="BU48" s="174" t="s">
        <v>234</v>
      </c>
    </row>
    <row r="49" spans="1:73" s="98" customFormat="1" ht="21" customHeight="1">
      <c r="A49" s="101">
        <v>39</v>
      </c>
      <c r="B49" s="174" t="s">
        <v>74</v>
      </c>
      <c r="C49" s="99">
        <v>473769.7</v>
      </c>
      <c r="D49" s="99">
        <f t="shared" si="23"/>
        <v>397130.96</v>
      </c>
      <c r="E49" s="99">
        <v>76638.74</v>
      </c>
      <c r="F49" s="99">
        <v>11124.98</v>
      </c>
      <c r="G49" s="99">
        <v>10618.63</v>
      </c>
      <c r="H49" s="99"/>
      <c r="I49" s="99"/>
      <c r="J49" s="99">
        <v>10715.72</v>
      </c>
      <c r="K49" s="99">
        <v>9407.69</v>
      </c>
      <c r="L49" s="99"/>
      <c r="M49" s="99">
        <f t="shared" si="24"/>
        <v>0</v>
      </c>
      <c r="N49" s="102">
        <v>11191.56</v>
      </c>
      <c r="O49" s="99">
        <v>13215.26</v>
      </c>
      <c r="P49" s="99"/>
      <c r="Q49" s="99">
        <f t="shared" si="25"/>
        <v>0</v>
      </c>
      <c r="R49" s="99">
        <v>10815.12</v>
      </c>
      <c r="S49" s="99">
        <v>10502.75</v>
      </c>
      <c r="T49" s="99"/>
      <c r="U49" s="99">
        <f t="shared" si="26"/>
        <v>0</v>
      </c>
      <c r="V49" s="99">
        <v>10815.13</v>
      </c>
      <c r="W49" s="99">
        <v>9308.08</v>
      </c>
      <c r="X49" s="99">
        <f>9546.64</f>
        <v>9546.64</v>
      </c>
      <c r="Y49" s="99">
        <f>X49/1.18</f>
        <v>8090.372881355932</v>
      </c>
      <c r="Z49" s="99">
        <v>11598.64</v>
      </c>
      <c r="AA49" s="99">
        <v>11776.21</v>
      </c>
      <c r="AB49" s="99">
        <v>27959.57</v>
      </c>
      <c r="AC49" s="99">
        <f>AB49/1.18</f>
        <v>23694.550847457627</v>
      </c>
      <c r="AD49" s="99">
        <v>10822.69</v>
      </c>
      <c r="AE49" s="99">
        <v>11297.51</v>
      </c>
      <c r="AF49" s="99"/>
      <c r="AG49" s="99"/>
      <c r="AH49" s="99">
        <v>10861.69</v>
      </c>
      <c r="AI49" s="99">
        <v>12594.04</v>
      </c>
      <c r="AJ49" s="99"/>
      <c r="AK49" s="99">
        <f t="shared" si="27"/>
        <v>0</v>
      </c>
      <c r="AL49" s="99">
        <v>10861.66</v>
      </c>
      <c r="AM49" s="99">
        <v>10343.92</v>
      </c>
      <c r="AN49" s="99"/>
      <c r="AO49" s="99">
        <f t="shared" si="39"/>
        <v>0</v>
      </c>
      <c r="AP49" s="99">
        <v>10861.68</v>
      </c>
      <c r="AQ49" s="99">
        <v>10462.56</v>
      </c>
      <c r="AR49" s="99"/>
      <c r="AS49" s="99">
        <f t="shared" si="40"/>
        <v>0</v>
      </c>
      <c r="AT49" s="99">
        <v>11036.72</v>
      </c>
      <c r="AU49" s="99">
        <v>11825.79</v>
      </c>
      <c r="AV49" s="99"/>
      <c r="AW49" s="99">
        <f t="shared" si="28"/>
        <v>0</v>
      </c>
      <c r="AX49" s="99">
        <v>10893.7</v>
      </c>
      <c r="AY49" s="99">
        <v>12417.32</v>
      </c>
      <c r="AZ49" s="99"/>
      <c r="BA49" s="99">
        <f t="shared" si="29"/>
        <v>0</v>
      </c>
      <c r="BB49" s="99">
        <f t="shared" si="30"/>
        <v>131599.29</v>
      </c>
      <c r="BC49" s="99">
        <f t="shared" si="31"/>
        <v>133769.76</v>
      </c>
      <c r="BD49" s="99">
        <v>63424.74</v>
      </c>
      <c r="BE49" s="99">
        <f t="shared" si="32"/>
        <v>31784.92372881356</v>
      </c>
      <c r="BF49" s="99">
        <f t="shared" si="33"/>
        <v>544114.72</v>
      </c>
      <c r="BG49" s="99">
        <v>9727.56</v>
      </c>
      <c r="BH49" s="99"/>
      <c r="BI49" s="99">
        <f t="shared" si="34"/>
        <v>553842.28</v>
      </c>
      <c r="BJ49" s="99">
        <f t="shared" si="35"/>
        <v>530900.72</v>
      </c>
      <c r="BK49" s="99">
        <f t="shared" si="36"/>
        <v>76638.74</v>
      </c>
      <c r="BL49" s="99"/>
      <c r="BM49" s="99"/>
      <c r="BN49" s="99"/>
      <c r="BO49" s="99"/>
      <c r="BP49" s="99">
        <f t="shared" si="37"/>
        <v>544114.72</v>
      </c>
      <c r="BQ49" s="99">
        <f t="shared" si="38"/>
        <v>467475.98</v>
      </c>
      <c r="BR49" s="99">
        <f t="shared" si="22"/>
        <v>76638.74</v>
      </c>
      <c r="BS49" s="174" t="s">
        <v>232</v>
      </c>
      <c r="BT49" s="174" t="s">
        <v>233</v>
      </c>
      <c r="BU49" s="174" t="s">
        <v>234</v>
      </c>
    </row>
    <row r="50" spans="1:73" s="98" customFormat="1" ht="21" customHeight="1">
      <c r="A50" s="101">
        <v>40</v>
      </c>
      <c r="B50" s="174" t="s">
        <v>75</v>
      </c>
      <c r="C50" s="99">
        <v>76103.4</v>
      </c>
      <c r="D50" s="99">
        <f t="shared" si="23"/>
        <v>76103.4</v>
      </c>
      <c r="E50" s="99"/>
      <c r="F50" s="99">
        <v>17300.28</v>
      </c>
      <c r="G50" s="99">
        <v>15770.55</v>
      </c>
      <c r="H50" s="99"/>
      <c r="I50" s="99"/>
      <c r="J50" s="99">
        <v>19098.13</v>
      </c>
      <c r="K50" s="99">
        <v>15037.65</v>
      </c>
      <c r="L50" s="99"/>
      <c r="M50" s="99">
        <f t="shared" si="24"/>
        <v>0</v>
      </c>
      <c r="N50" s="102">
        <v>17840.2</v>
      </c>
      <c r="O50" s="99">
        <v>22672.89</v>
      </c>
      <c r="P50" s="99"/>
      <c r="Q50" s="99">
        <f t="shared" si="25"/>
        <v>0</v>
      </c>
      <c r="R50" s="99">
        <v>17516.19</v>
      </c>
      <c r="S50" s="99">
        <v>16112.88</v>
      </c>
      <c r="T50" s="99"/>
      <c r="U50" s="99">
        <f t="shared" si="26"/>
        <v>0</v>
      </c>
      <c r="V50" s="99">
        <v>17516.17</v>
      </c>
      <c r="W50" s="99">
        <v>15993.56</v>
      </c>
      <c r="X50" s="99"/>
      <c r="Y50" s="99"/>
      <c r="Z50" s="99">
        <v>17728.01</v>
      </c>
      <c r="AA50" s="99">
        <v>18936.57</v>
      </c>
      <c r="AB50" s="99"/>
      <c r="AC50" s="99"/>
      <c r="AD50" s="99">
        <v>17532.62</v>
      </c>
      <c r="AE50" s="99">
        <v>15710.24</v>
      </c>
      <c r="AF50" s="99"/>
      <c r="AG50" s="99"/>
      <c r="AH50" s="99">
        <v>17629.35</v>
      </c>
      <c r="AI50" s="99">
        <v>19565.98</v>
      </c>
      <c r="AJ50" s="99">
        <v>148000</v>
      </c>
      <c r="AK50" s="99">
        <f t="shared" si="27"/>
        <v>125423.72881355933</v>
      </c>
      <c r="AL50" s="99">
        <v>17570.1</v>
      </c>
      <c r="AM50" s="99">
        <v>16609.51</v>
      </c>
      <c r="AN50" s="99">
        <v>148000</v>
      </c>
      <c r="AO50" s="99">
        <f t="shared" si="39"/>
        <v>125423.72881355933</v>
      </c>
      <c r="AP50" s="99">
        <v>17570.13</v>
      </c>
      <c r="AQ50" s="99">
        <v>18344.61</v>
      </c>
      <c r="AR50" s="99"/>
      <c r="AS50" s="99">
        <f t="shared" si="40"/>
        <v>0</v>
      </c>
      <c r="AT50" s="99">
        <v>17570.12</v>
      </c>
      <c r="AU50" s="99">
        <v>17499.79</v>
      </c>
      <c r="AV50" s="99"/>
      <c r="AW50" s="99">
        <f t="shared" si="28"/>
        <v>0</v>
      </c>
      <c r="AX50" s="99">
        <v>17570.15</v>
      </c>
      <c r="AY50" s="99">
        <v>18623.34</v>
      </c>
      <c r="AZ50" s="99"/>
      <c r="BA50" s="99">
        <f t="shared" si="29"/>
        <v>0</v>
      </c>
      <c r="BB50" s="99">
        <f t="shared" si="30"/>
        <v>212441.45</v>
      </c>
      <c r="BC50" s="99">
        <f t="shared" si="31"/>
        <v>210877.56999999998</v>
      </c>
      <c r="BD50" s="99">
        <v>296000</v>
      </c>
      <c r="BE50" s="99">
        <f t="shared" si="32"/>
        <v>250847.45762711865</v>
      </c>
      <c r="BF50" s="99">
        <f t="shared" si="33"/>
        <v>-9019.030000000028</v>
      </c>
      <c r="BG50" s="99">
        <v>16114.8</v>
      </c>
      <c r="BH50" s="99"/>
      <c r="BI50" s="99">
        <f t="shared" si="34"/>
        <v>7095.769999999971</v>
      </c>
      <c r="BJ50" s="99">
        <f t="shared" si="35"/>
        <v>286980.97</v>
      </c>
      <c r="BK50" s="99">
        <f t="shared" si="36"/>
        <v>0</v>
      </c>
      <c r="BL50" s="99"/>
      <c r="BM50" s="99"/>
      <c r="BN50" s="99"/>
      <c r="BO50" s="99"/>
      <c r="BP50" s="99">
        <f t="shared" si="37"/>
        <v>-9019.030000000028</v>
      </c>
      <c r="BQ50" s="99">
        <f t="shared" si="38"/>
        <v>-9019.030000000028</v>
      </c>
      <c r="BR50" s="99">
        <f t="shared" si="22"/>
        <v>0</v>
      </c>
      <c r="BS50" s="174" t="s">
        <v>249</v>
      </c>
      <c r="BT50" s="174" t="s">
        <v>247</v>
      </c>
      <c r="BU50" s="174" t="s">
        <v>250</v>
      </c>
    </row>
    <row r="51" spans="1:73" s="98" customFormat="1" ht="36" customHeight="1">
      <c r="A51" s="101">
        <v>41</v>
      </c>
      <c r="B51" s="174" t="s">
        <v>76</v>
      </c>
      <c r="C51" s="99">
        <v>392886.06</v>
      </c>
      <c r="D51" s="99">
        <f t="shared" si="23"/>
        <v>329403.19</v>
      </c>
      <c r="E51" s="99">
        <v>63482.87</v>
      </c>
      <c r="F51" s="99">
        <v>8773.36</v>
      </c>
      <c r="G51" s="99">
        <v>8129.09</v>
      </c>
      <c r="H51" s="99"/>
      <c r="I51" s="99"/>
      <c r="J51" s="99">
        <v>8773.36</v>
      </c>
      <c r="K51" s="99">
        <v>7326.2</v>
      </c>
      <c r="L51" s="99"/>
      <c r="M51" s="99">
        <f t="shared" si="24"/>
        <v>0</v>
      </c>
      <c r="N51" s="102">
        <v>8773.35</v>
      </c>
      <c r="O51" s="99">
        <v>10103.39</v>
      </c>
      <c r="P51" s="99"/>
      <c r="Q51" s="99">
        <f t="shared" si="25"/>
        <v>0</v>
      </c>
      <c r="R51" s="99">
        <v>8839.01</v>
      </c>
      <c r="S51" s="99">
        <v>8153.91</v>
      </c>
      <c r="T51" s="99"/>
      <c r="U51" s="99">
        <f t="shared" si="26"/>
        <v>0</v>
      </c>
      <c r="V51" s="99">
        <v>8953.28</v>
      </c>
      <c r="W51" s="99">
        <v>8460.45</v>
      </c>
      <c r="X51" s="99"/>
      <c r="Y51" s="99"/>
      <c r="Z51" s="99">
        <v>8938.9</v>
      </c>
      <c r="AA51" s="99">
        <v>11399.38</v>
      </c>
      <c r="AB51" s="99"/>
      <c r="AC51" s="99"/>
      <c r="AD51" s="99">
        <v>8926.18</v>
      </c>
      <c r="AE51" s="99">
        <v>7530.16</v>
      </c>
      <c r="AF51" s="99"/>
      <c r="AG51" s="99"/>
      <c r="AH51" s="99">
        <v>8938.89</v>
      </c>
      <c r="AI51" s="99">
        <v>10032.2</v>
      </c>
      <c r="AJ51" s="99"/>
      <c r="AK51" s="99">
        <f t="shared" si="27"/>
        <v>0</v>
      </c>
      <c r="AL51" s="99">
        <v>8938.9</v>
      </c>
      <c r="AM51" s="99">
        <v>8738.93</v>
      </c>
      <c r="AN51" s="99"/>
      <c r="AO51" s="99">
        <f t="shared" si="39"/>
        <v>0</v>
      </c>
      <c r="AP51" s="99">
        <v>8938.89</v>
      </c>
      <c r="AQ51" s="99">
        <v>8799.82</v>
      </c>
      <c r="AR51" s="99">
        <f>90985.5+422718.8</f>
        <v>513704.3</v>
      </c>
      <c r="AS51" s="99">
        <f t="shared" si="40"/>
        <v>435342.6271186441</v>
      </c>
      <c r="AT51" s="99">
        <v>8938.91</v>
      </c>
      <c r="AU51" s="99">
        <v>8934.99</v>
      </c>
      <c r="AV51" s="99"/>
      <c r="AW51" s="99">
        <f t="shared" si="28"/>
        <v>0</v>
      </c>
      <c r="AX51" s="99">
        <v>8933.26</v>
      </c>
      <c r="AY51" s="99">
        <v>10733.69</v>
      </c>
      <c r="AZ51" s="99"/>
      <c r="BA51" s="99">
        <f t="shared" si="29"/>
        <v>0</v>
      </c>
      <c r="BB51" s="99">
        <f t="shared" si="30"/>
        <v>106666.29000000001</v>
      </c>
      <c r="BC51" s="99">
        <f t="shared" si="31"/>
        <v>108342.21</v>
      </c>
      <c r="BD51" s="99">
        <v>513704.3</v>
      </c>
      <c r="BE51" s="99">
        <f t="shared" si="32"/>
        <v>435342.6271186441</v>
      </c>
      <c r="BF51" s="99">
        <f t="shared" si="33"/>
        <v>-12476.02999999997</v>
      </c>
      <c r="BG51" s="99">
        <v>4136.52</v>
      </c>
      <c r="BH51" s="99"/>
      <c r="BI51" s="99">
        <f t="shared" si="34"/>
        <v>-8339.50999999997</v>
      </c>
      <c r="BJ51" s="99">
        <f t="shared" si="35"/>
        <v>437745.4</v>
      </c>
      <c r="BK51" s="99">
        <f t="shared" si="36"/>
        <v>63482.87</v>
      </c>
      <c r="BL51" s="99"/>
      <c r="BM51" s="99"/>
      <c r="BN51" s="99"/>
      <c r="BO51" s="99"/>
      <c r="BP51" s="99">
        <f t="shared" si="37"/>
        <v>-12476.02999999997</v>
      </c>
      <c r="BQ51" s="99">
        <f t="shared" si="38"/>
        <v>-75958.89999999997</v>
      </c>
      <c r="BR51" s="99">
        <f t="shared" si="22"/>
        <v>63482.87</v>
      </c>
      <c r="BS51" s="174" t="s">
        <v>251</v>
      </c>
      <c r="BT51" s="174" t="s">
        <v>226</v>
      </c>
      <c r="BU51" s="174" t="s">
        <v>241</v>
      </c>
    </row>
    <row r="52" spans="1:73" s="98" customFormat="1" ht="21" customHeight="1">
      <c r="A52" s="101">
        <v>42</v>
      </c>
      <c r="B52" s="174" t="s">
        <v>77</v>
      </c>
      <c r="C52" s="99">
        <v>131314.94</v>
      </c>
      <c r="D52" s="99">
        <f t="shared" si="23"/>
        <v>106788.48000000001</v>
      </c>
      <c r="E52" s="99">
        <v>24526.46</v>
      </c>
      <c r="F52" s="99">
        <v>10715.74</v>
      </c>
      <c r="G52" s="99">
        <v>8157.19</v>
      </c>
      <c r="H52" s="99"/>
      <c r="I52" s="99"/>
      <c r="J52" s="99">
        <v>10715.76</v>
      </c>
      <c r="K52" s="99">
        <v>7036.26</v>
      </c>
      <c r="L52" s="99"/>
      <c r="M52" s="99">
        <f t="shared" si="24"/>
        <v>0</v>
      </c>
      <c r="N52" s="102">
        <v>10715.75</v>
      </c>
      <c r="O52" s="99">
        <v>15152.1</v>
      </c>
      <c r="P52" s="99"/>
      <c r="Q52" s="99">
        <f t="shared" si="25"/>
        <v>0</v>
      </c>
      <c r="R52" s="99">
        <v>10715.77</v>
      </c>
      <c r="S52" s="99">
        <v>9225.2</v>
      </c>
      <c r="T52" s="99"/>
      <c r="U52" s="99">
        <f t="shared" si="26"/>
        <v>0</v>
      </c>
      <c r="V52" s="99">
        <v>10715.76</v>
      </c>
      <c r="W52" s="99">
        <v>10209.18</v>
      </c>
      <c r="X52" s="99"/>
      <c r="Y52" s="99"/>
      <c r="Z52" s="99">
        <v>10628.86</v>
      </c>
      <c r="AA52" s="99">
        <v>10475.34</v>
      </c>
      <c r="AB52" s="99"/>
      <c r="AC52" s="99"/>
      <c r="AD52" s="99">
        <v>10624.85</v>
      </c>
      <c r="AE52" s="99">
        <v>10829.72</v>
      </c>
      <c r="AF52" s="99"/>
      <c r="AG52" s="99"/>
      <c r="AH52" s="99">
        <v>10715.76</v>
      </c>
      <c r="AI52" s="99">
        <v>12823.98</v>
      </c>
      <c r="AJ52" s="99"/>
      <c r="AK52" s="99">
        <f t="shared" si="27"/>
        <v>0</v>
      </c>
      <c r="AL52" s="99">
        <v>10715.78</v>
      </c>
      <c r="AM52" s="99">
        <v>11006.25</v>
      </c>
      <c r="AN52" s="99"/>
      <c r="AO52" s="99">
        <f t="shared" si="39"/>
        <v>0</v>
      </c>
      <c r="AP52" s="99">
        <v>10715.75</v>
      </c>
      <c r="AQ52" s="99">
        <v>10651.5</v>
      </c>
      <c r="AR52" s="99"/>
      <c r="AS52" s="99">
        <f t="shared" si="40"/>
        <v>0</v>
      </c>
      <c r="AT52" s="99">
        <v>10715.75</v>
      </c>
      <c r="AU52" s="99">
        <v>10661.97</v>
      </c>
      <c r="AV52" s="99"/>
      <c r="AW52" s="99">
        <f t="shared" si="28"/>
        <v>0</v>
      </c>
      <c r="AX52" s="99">
        <v>10715.76</v>
      </c>
      <c r="AY52" s="99">
        <v>11968.12</v>
      </c>
      <c r="AZ52" s="99"/>
      <c r="BA52" s="99">
        <f t="shared" si="29"/>
        <v>0</v>
      </c>
      <c r="BB52" s="99">
        <f t="shared" si="30"/>
        <v>128411.29000000001</v>
      </c>
      <c r="BC52" s="99">
        <f t="shared" si="31"/>
        <v>128196.81</v>
      </c>
      <c r="BD52" s="104">
        <f>AZ52+AV52+AR52+AN52+AJ52+AF52+AB52+X52+T52+P52+L52+H52</f>
        <v>0</v>
      </c>
      <c r="BE52" s="99">
        <f t="shared" si="32"/>
        <v>0</v>
      </c>
      <c r="BF52" s="99">
        <f t="shared" si="33"/>
        <v>259511.75</v>
      </c>
      <c r="BG52" s="99">
        <v>12556.32</v>
      </c>
      <c r="BH52" s="99"/>
      <c r="BI52" s="99">
        <f t="shared" si="34"/>
        <v>272068.07</v>
      </c>
      <c r="BJ52" s="99">
        <f t="shared" si="35"/>
        <v>234985.29</v>
      </c>
      <c r="BK52" s="99">
        <f t="shared" si="36"/>
        <v>24526.46</v>
      </c>
      <c r="BL52" s="99"/>
      <c r="BM52" s="99"/>
      <c r="BN52" s="99"/>
      <c r="BO52" s="99"/>
      <c r="BP52" s="99">
        <f t="shared" si="37"/>
        <v>259511.75</v>
      </c>
      <c r="BQ52" s="99">
        <f t="shared" si="38"/>
        <v>234985.29</v>
      </c>
      <c r="BR52" s="99">
        <f t="shared" si="22"/>
        <v>24526.46</v>
      </c>
      <c r="BS52" s="174"/>
      <c r="BT52" s="174"/>
      <c r="BU52" s="174"/>
    </row>
    <row r="53" spans="1:73" s="98" customFormat="1" ht="21" customHeight="1">
      <c r="A53" s="101">
        <v>43</v>
      </c>
      <c r="B53" s="174" t="s">
        <v>78</v>
      </c>
      <c r="C53" s="99">
        <v>64708.11</v>
      </c>
      <c r="D53" s="99">
        <f t="shared" si="23"/>
        <v>64708.11</v>
      </c>
      <c r="E53" s="99"/>
      <c r="F53" s="99">
        <v>8524.67</v>
      </c>
      <c r="G53" s="99">
        <v>7254.59</v>
      </c>
      <c r="H53" s="99"/>
      <c r="I53" s="99"/>
      <c r="J53" s="99">
        <v>8546.13</v>
      </c>
      <c r="K53" s="99">
        <v>6557.02</v>
      </c>
      <c r="L53" s="99"/>
      <c r="M53" s="99">
        <f t="shared" si="24"/>
        <v>0</v>
      </c>
      <c r="N53" s="102">
        <v>8574.76</v>
      </c>
      <c r="O53" s="99">
        <v>10106.35</v>
      </c>
      <c r="P53" s="99"/>
      <c r="Q53" s="99">
        <f t="shared" si="25"/>
        <v>0</v>
      </c>
      <c r="R53" s="99">
        <v>8574.75</v>
      </c>
      <c r="S53" s="99">
        <v>7816.31</v>
      </c>
      <c r="T53" s="99"/>
      <c r="U53" s="99">
        <f t="shared" si="26"/>
        <v>0</v>
      </c>
      <c r="V53" s="99">
        <v>8574.77</v>
      </c>
      <c r="W53" s="99">
        <v>8538.51</v>
      </c>
      <c r="X53" s="99"/>
      <c r="Y53" s="99"/>
      <c r="Z53" s="99">
        <v>9240.62</v>
      </c>
      <c r="AA53" s="99">
        <v>9197.23</v>
      </c>
      <c r="AB53" s="99"/>
      <c r="AC53" s="99"/>
      <c r="AD53" s="99">
        <v>8624.76</v>
      </c>
      <c r="AE53" s="99">
        <v>7548.41</v>
      </c>
      <c r="AF53" s="99">
        <v>158519.55</v>
      </c>
      <c r="AG53" s="99">
        <f>AF53/1.18</f>
        <v>134338.60169491524</v>
      </c>
      <c r="AH53" s="99">
        <v>8624.75</v>
      </c>
      <c r="AI53" s="99">
        <v>10857.68</v>
      </c>
      <c r="AJ53" s="99"/>
      <c r="AK53" s="99">
        <f t="shared" si="27"/>
        <v>0</v>
      </c>
      <c r="AL53" s="99">
        <v>8624.76</v>
      </c>
      <c r="AM53" s="99">
        <v>8498.62</v>
      </c>
      <c r="AN53" s="99"/>
      <c r="AO53" s="99">
        <f t="shared" si="39"/>
        <v>0</v>
      </c>
      <c r="AP53" s="99">
        <v>8624.78</v>
      </c>
      <c r="AQ53" s="99">
        <v>7867.58</v>
      </c>
      <c r="AR53" s="99"/>
      <c r="AS53" s="99">
        <f t="shared" si="40"/>
        <v>0</v>
      </c>
      <c r="AT53" s="99">
        <v>8624.77</v>
      </c>
      <c r="AU53" s="99">
        <v>8360.41</v>
      </c>
      <c r="AV53" s="99"/>
      <c r="AW53" s="99">
        <f t="shared" si="28"/>
        <v>0</v>
      </c>
      <c r="AX53" s="99">
        <v>8624.78</v>
      </c>
      <c r="AY53" s="99">
        <v>9433.47</v>
      </c>
      <c r="AZ53" s="99"/>
      <c r="BA53" s="99">
        <f t="shared" si="29"/>
        <v>0</v>
      </c>
      <c r="BB53" s="99">
        <f t="shared" si="30"/>
        <v>103784.3</v>
      </c>
      <c r="BC53" s="99">
        <f t="shared" si="31"/>
        <v>102036.18</v>
      </c>
      <c r="BD53" s="99">
        <v>158519.55</v>
      </c>
      <c r="BE53" s="99">
        <f t="shared" si="32"/>
        <v>134338.60169491524</v>
      </c>
      <c r="BF53" s="99">
        <f t="shared" si="33"/>
        <v>8224.73999999999</v>
      </c>
      <c r="BG53" s="99">
        <v>10294.68</v>
      </c>
      <c r="BH53" s="99"/>
      <c r="BI53" s="99">
        <f t="shared" si="34"/>
        <v>18519.41999999999</v>
      </c>
      <c r="BJ53" s="99">
        <f t="shared" si="35"/>
        <v>166744.28999999998</v>
      </c>
      <c r="BK53" s="99">
        <f t="shared" si="36"/>
        <v>0</v>
      </c>
      <c r="BL53" s="99"/>
      <c r="BM53" s="99"/>
      <c r="BN53" s="99"/>
      <c r="BO53" s="99"/>
      <c r="BP53" s="99">
        <f t="shared" si="37"/>
        <v>8224.73999999999</v>
      </c>
      <c r="BQ53" s="99">
        <f t="shared" si="38"/>
        <v>8224.73999999999</v>
      </c>
      <c r="BR53" s="99">
        <f t="shared" si="22"/>
        <v>0</v>
      </c>
      <c r="BS53" s="174" t="s">
        <v>224</v>
      </c>
      <c r="BT53" s="174" t="s">
        <v>226</v>
      </c>
      <c r="BU53" s="174" t="s">
        <v>252</v>
      </c>
    </row>
    <row r="54" spans="1:73" s="98" customFormat="1" ht="21" customHeight="1">
      <c r="A54" s="101">
        <v>44</v>
      </c>
      <c r="B54" s="174" t="s">
        <v>79</v>
      </c>
      <c r="C54" s="99">
        <v>-733639.02</v>
      </c>
      <c r="D54" s="99">
        <f t="shared" si="23"/>
        <v>-733639.02</v>
      </c>
      <c r="E54" s="99"/>
      <c r="F54" s="99">
        <v>12773.19</v>
      </c>
      <c r="G54" s="99">
        <v>9150.15</v>
      </c>
      <c r="H54" s="99"/>
      <c r="I54" s="99"/>
      <c r="J54" s="99">
        <v>12840.66</v>
      </c>
      <c r="K54" s="99">
        <v>8471.67</v>
      </c>
      <c r="L54" s="99"/>
      <c r="M54" s="99">
        <f t="shared" si="24"/>
        <v>0</v>
      </c>
      <c r="N54" s="102">
        <v>12840.67</v>
      </c>
      <c r="O54" s="99">
        <v>17016.78</v>
      </c>
      <c r="P54" s="99"/>
      <c r="Q54" s="99">
        <f t="shared" si="25"/>
        <v>0</v>
      </c>
      <c r="R54" s="99">
        <v>12882.92</v>
      </c>
      <c r="S54" s="99">
        <v>12227.42</v>
      </c>
      <c r="T54" s="99"/>
      <c r="U54" s="99">
        <f t="shared" si="26"/>
        <v>0</v>
      </c>
      <c r="V54" s="99">
        <v>12874.3</v>
      </c>
      <c r="W54" s="99">
        <v>12942.72</v>
      </c>
      <c r="X54" s="99"/>
      <c r="Y54" s="99"/>
      <c r="Z54" s="99">
        <v>12899.53</v>
      </c>
      <c r="AA54" s="99">
        <v>11755.77</v>
      </c>
      <c r="AB54" s="99"/>
      <c r="AC54" s="99"/>
      <c r="AD54" s="99">
        <v>12899.52</v>
      </c>
      <c r="AE54" s="99">
        <v>11892.57</v>
      </c>
      <c r="AF54" s="99"/>
      <c r="AG54" s="99"/>
      <c r="AH54" s="99">
        <v>12899.51</v>
      </c>
      <c r="AI54" s="99">
        <v>17865.42</v>
      </c>
      <c r="AJ54" s="99"/>
      <c r="AK54" s="99">
        <f t="shared" si="27"/>
        <v>0</v>
      </c>
      <c r="AL54" s="99">
        <v>12871.82</v>
      </c>
      <c r="AM54" s="99">
        <v>11403.13</v>
      </c>
      <c r="AN54" s="99"/>
      <c r="AO54" s="99">
        <f t="shared" si="39"/>
        <v>0</v>
      </c>
      <c r="AP54" s="99">
        <v>12871.83</v>
      </c>
      <c r="AQ54" s="99">
        <v>10888.2</v>
      </c>
      <c r="AR54" s="99"/>
      <c r="AS54" s="99">
        <f t="shared" si="40"/>
        <v>0</v>
      </c>
      <c r="AT54" s="99">
        <v>12871.83</v>
      </c>
      <c r="AU54" s="99">
        <v>14535.89</v>
      </c>
      <c r="AV54" s="99"/>
      <c r="AW54" s="99">
        <f t="shared" si="28"/>
        <v>0</v>
      </c>
      <c r="AX54" s="99">
        <v>12871.82</v>
      </c>
      <c r="AY54" s="99">
        <v>15521.05</v>
      </c>
      <c r="AZ54" s="99"/>
      <c r="BA54" s="99">
        <f t="shared" si="29"/>
        <v>0</v>
      </c>
      <c r="BB54" s="99">
        <f t="shared" si="30"/>
        <v>154397.6</v>
      </c>
      <c r="BC54" s="99">
        <f t="shared" si="31"/>
        <v>153670.77000000002</v>
      </c>
      <c r="BD54" s="99"/>
      <c r="BE54" s="99">
        <f t="shared" si="32"/>
        <v>0</v>
      </c>
      <c r="BF54" s="99">
        <f t="shared" si="33"/>
        <v>-579968.25</v>
      </c>
      <c r="BG54" s="99">
        <v>12169.68</v>
      </c>
      <c r="BH54" s="99"/>
      <c r="BI54" s="99">
        <f t="shared" si="34"/>
        <v>-567798.57</v>
      </c>
      <c r="BJ54" s="99">
        <f t="shared" si="35"/>
        <v>-579968.25</v>
      </c>
      <c r="BK54" s="99">
        <f t="shared" si="36"/>
        <v>0</v>
      </c>
      <c r="BL54" s="99"/>
      <c r="BM54" s="99"/>
      <c r="BN54" s="99"/>
      <c r="BO54" s="99"/>
      <c r="BP54" s="99">
        <f t="shared" si="37"/>
        <v>-579968.25</v>
      </c>
      <c r="BQ54" s="99">
        <f t="shared" si="38"/>
        <v>-579968.25</v>
      </c>
      <c r="BR54" s="99">
        <f t="shared" si="22"/>
        <v>0</v>
      </c>
      <c r="BS54" s="174" t="s">
        <v>232</v>
      </c>
      <c r="BT54" s="174" t="s">
        <v>233</v>
      </c>
      <c r="BU54" s="174" t="s">
        <v>234</v>
      </c>
    </row>
    <row r="55" spans="1:73" s="98" customFormat="1" ht="21" customHeight="1">
      <c r="A55" s="101">
        <v>45</v>
      </c>
      <c r="B55" s="174" t="s">
        <v>80</v>
      </c>
      <c r="C55" s="99">
        <v>-2029885.51</v>
      </c>
      <c r="D55" s="99">
        <f t="shared" si="23"/>
        <v>-2029885.51</v>
      </c>
      <c r="E55" s="99"/>
      <c r="F55" s="99">
        <v>15327.18</v>
      </c>
      <c r="G55" s="99">
        <v>11810.03</v>
      </c>
      <c r="H55" s="99"/>
      <c r="I55" s="99"/>
      <c r="J55" s="99">
        <v>15327.14</v>
      </c>
      <c r="K55" s="99">
        <v>15255.73</v>
      </c>
      <c r="L55" s="99"/>
      <c r="M55" s="99">
        <f t="shared" si="24"/>
        <v>0</v>
      </c>
      <c r="N55" s="99">
        <v>15327.14</v>
      </c>
      <c r="O55" s="99">
        <v>14658.3</v>
      </c>
      <c r="P55" s="99"/>
      <c r="Q55" s="99">
        <f t="shared" si="25"/>
        <v>0</v>
      </c>
      <c r="R55" s="99">
        <v>15327.12</v>
      </c>
      <c r="S55" s="99">
        <v>14537</v>
      </c>
      <c r="T55" s="99"/>
      <c r="U55" s="99">
        <f t="shared" si="26"/>
        <v>0</v>
      </c>
      <c r="V55" s="99">
        <v>15327.13</v>
      </c>
      <c r="W55" s="99">
        <v>15566.62</v>
      </c>
      <c r="X55" s="99"/>
      <c r="Y55" s="99"/>
      <c r="Z55" s="99">
        <v>18847.18</v>
      </c>
      <c r="AA55" s="99">
        <v>17240.33</v>
      </c>
      <c r="AB55" s="99"/>
      <c r="AC55" s="99"/>
      <c r="AD55" s="99">
        <v>15428.93</v>
      </c>
      <c r="AE55" s="99">
        <v>16124.88</v>
      </c>
      <c r="AF55" s="99"/>
      <c r="AG55" s="99"/>
      <c r="AH55" s="99">
        <v>15475.03</v>
      </c>
      <c r="AI55" s="99">
        <v>18489.33</v>
      </c>
      <c r="AJ55" s="99"/>
      <c r="AK55" s="99">
        <f t="shared" si="27"/>
        <v>0</v>
      </c>
      <c r="AL55" s="99">
        <v>15474.98</v>
      </c>
      <c r="AM55" s="99">
        <v>14585.79</v>
      </c>
      <c r="AN55" s="99"/>
      <c r="AO55" s="99">
        <f t="shared" si="39"/>
        <v>0</v>
      </c>
      <c r="AP55" s="99">
        <v>15474.98</v>
      </c>
      <c r="AQ55" s="99">
        <v>16216.36</v>
      </c>
      <c r="AR55" s="99"/>
      <c r="AS55" s="99">
        <f t="shared" si="40"/>
        <v>0</v>
      </c>
      <c r="AT55" s="99">
        <v>15474.99</v>
      </c>
      <c r="AU55" s="99">
        <v>16315.89</v>
      </c>
      <c r="AV55" s="99"/>
      <c r="AW55" s="99">
        <f t="shared" si="28"/>
        <v>0</v>
      </c>
      <c r="AX55" s="99">
        <v>15475.02</v>
      </c>
      <c r="AY55" s="99">
        <v>16967.93</v>
      </c>
      <c r="AZ55" s="99"/>
      <c r="BA55" s="99">
        <f t="shared" si="29"/>
        <v>0</v>
      </c>
      <c r="BB55" s="99">
        <f t="shared" si="30"/>
        <v>188286.82</v>
      </c>
      <c r="BC55" s="99">
        <f t="shared" si="31"/>
        <v>187768.19</v>
      </c>
      <c r="BD55" s="99">
        <f>AZ55+AV55+AR55+AN55+AJ55+AF55+AB55+X55+T55+P55+L55+H55</f>
        <v>0</v>
      </c>
      <c r="BE55" s="99">
        <f t="shared" si="32"/>
        <v>0</v>
      </c>
      <c r="BF55" s="99">
        <f t="shared" si="33"/>
        <v>-1842117.32</v>
      </c>
      <c r="BG55" s="99">
        <v>15722.04</v>
      </c>
      <c r="BH55" s="99"/>
      <c r="BI55" s="99">
        <f t="shared" si="34"/>
        <v>-1826395.28</v>
      </c>
      <c r="BJ55" s="99">
        <f t="shared" si="35"/>
        <v>-1842117.32</v>
      </c>
      <c r="BK55" s="99">
        <f t="shared" si="36"/>
        <v>0</v>
      </c>
      <c r="BL55" s="99"/>
      <c r="BM55" s="99"/>
      <c r="BN55" s="99"/>
      <c r="BO55" s="99"/>
      <c r="BP55" s="99">
        <f t="shared" si="37"/>
        <v>-1842117.32</v>
      </c>
      <c r="BQ55" s="99">
        <f t="shared" si="38"/>
        <v>-1842117.32</v>
      </c>
      <c r="BR55" s="99">
        <f t="shared" si="22"/>
        <v>0</v>
      </c>
      <c r="BS55" s="174"/>
      <c r="BT55" s="174"/>
      <c r="BU55" s="174"/>
    </row>
    <row r="56" spans="1:73" s="98" customFormat="1" ht="21" customHeight="1">
      <c r="A56" s="101">
        <v>46</v>
      </c>
      <c r="B56" s="174" t="s">
        <v>81</v>
      </c>
      <c r="C56" s="99">
        <v>-12608.8</v>
      </c>
      <c r="D56" s="99">
        <f t="shared" si="23"/>
        <v>-12608.8</v>
      </c>
      <c r="E56" s="99"/>
      <c r="F56" s="99"/>
      <c r="G56" s="99"/>
      <c r="H56" s="99"/>
      <c r="I56" s="99"/>
      <c r="J56" s="99"/>
      <c r="K56" s="99"/>
      <c r="L56" s="99"/>
      <c r="M56" s="99">
        <f t="shared" si="24"/>
        <v>0</v>
      </c>
      <c r="N56" s="102"/>
      <c r="O56" s="99"/>
      <c r="P56" s="99"/>
      <c r="Q56" s="99">
        <f t="shared" si="25"/>
        <v>0</v>
      </c>
      <c r="R56" s="99"/>
      <c r="S56" s="99"/>
      <c r="T56" s="99"/>
      <c r="U56" s="99">
        <f t="shared" si="26"/>
        <v>0</v>
      </c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99"/>
      <c r="AI56" s="99"/>
      <c r="AJ56" s="99"/>
      <c r="AK56" s="99">
        <f t="shared" si="27"/>
        <v>0</v>
      </c>
      <c r="AL56" s="99"/>
      <c r="AM56" s="99"/>
      <c r="AN56" s="99"/>
      <c r="AO56" s="99">
        <f t="shared" si="39"/>
        <v>0</v>
      </c>
      <c r="AP56" s="99"/>
      <c r="AQ56" s="99"/>
      <c r="AR56" s="99"/>
      <c r="AS56" s="99">
        <f t="shared" si="40"/>
        <v>0</v>
      </c>
      <c r="AT56" s="99"/>
      <c r="AU56" s="99"/>
      <c r="AV56" s="99"/>
      <c r="AW56" s="99">
        <f t="shared" si="28"/>
        <v>0</v>
      </c>
      <c r="AX56" s="99"/>
      <c r="AY56" s="99"/>
      <c r="AZ56" s="99"/>
      <c r="BA56" s="99">
        <f t="shared" si="29"/>
        <v>0</v>
      </c>
      <c r="BB56" s="99">
        <f t="shared" si="30"/>
        <v>0</v>
      </c>
      <c r="BC56" s="99">
        <f t="shared" si="31"/>
        <v>0</v>
      </c>
      <c r="BD56" s="99">
        <f>AZ56+AV56+AR56+AN56+AJ56+AF56+AB56+X56+T56+P56+L56+H56</f>
        <v>0</v>
      </c>
      <c r="BE56" s="99">
        <f t="shared" si="32"/>
        <v>0</v>
      </c>
      <c r="BF56" s="99">
        <f t="shared" si="33"/>
        <v>-12608.8</v>
      </c>
      <c r="BG56" s="99"/>
      <c r="BH56" s="99"/>
      <c r="BI56" s="99">
        <f t="shared" si="34"/>
        <v>-12608.8</v>
      </c>
      <c r="BJ56" s="99">
        <f t="shared" si="35"/>
        <v>-12608.8</v>
      </c>
      <c r="BK56" s="99">
        <f t="shared" si="36"/>
        <v>0</v>
      </c>
      <c r="BL56" s="99"/>
      <c r="BM56" s="99"/>
      <c r="BN56" s="99"/>
      <c r="BO56" s="99"/>
      <c r="BP56" s="99">
        <f t="shared" si="37"/>
        <v>-12608.8</v>
      </c>
      <c r="BQ56" s="99">
        <f t="shared" si="38"/>
        <v>-12608.8</v>
      </c>
      <c r="BR56" s="99">
        <f t="shared" si="22"/>
        <v>0</v>
      </c>
      <c r="BS56" s="174"/>
      <c r="BT56" s="174"/>
      <c r="BU56" s="174"/>
    </row>
    <row r="57" spans="1:73" s="98" customFormat="1" ht="41.25" customHeight="1">
      <c r="A57" s="101">
        <v>47</v>
      </c>
      <c r="B57" s="174" t="s">
        <v>82</v>
      </c>
      <c r="C57" s="99">
        <v>-334090.53</v>
      </c>
      <c r="D57" s="99">
        <f t="shared" si="23"/>
        <v>-334090.53</v>
      </c>
      <c r="E57" s="99"/>
      <c r="F57" s="99">
        <v>17538.42</v>
      </c>
      <c r="G57" s="99">
        <v>14244.75</v>
      </c>
      <c r="H57" s="99"/>
      <c r="I57" s="99"/>
      <c r="J57" s="99">
        <v>18211.08</v>
      </c>
      <c r="K57" s="99">
        <v>17161.17</v>
      </c>
      <c r="L57" s="99"/>
      <c r="M57" s="99">
        <f t="shared" si="24"/>
        <v>0</v>
      </c>
      <c r="N57" s="99">
        <v>17584.79</v>
      </c>
      <c r="O57" s="99">
        <v>18993.48</v>
      </c>
      <c r="P57" s="99"/>
      <c r="Q57" s="99">
        <f t="shared" si="25"/>
        <v>0</v>
      </c>
      <c r="R57" s="99">
        <v>17584.76</v>
      </c>
      <c r="S57" s="99">
        <v>18208.03</v>
      </c>
      <c r="T57" s="99"/>
      <c r="U57" s="99">
        <f t="shared" si="26"/>
        <v>0</v>
      </c>
      <c r="V57" s="99">
        <v>17584.73</v>
      </c>
      <c r="W57" s="99">
        <v>17393.86</v>
      </c>
      <c r="X57" s="99"/>
      <c r="Y57" s="99"/>
      <c r="Z57" s="99">
        <v>17684.15</v>
      </c>
      <c r="AA57" s="99">
        <v>15703.19</v>
      </c>
      <c r="AB57" s="99"/>
      <c r="AC57" s="99"/>
      <c r="AD57" s="99">
        <v>17638.12</v>
      </c>
      <c r="AE57" s="99">
        <v>16902.22</v>
      </c>
      <c r="AF57" s="99"/>
      <c r="AG57" s="99"/>
      <c r="AH57" s="99">
        <v>17617.54</v>
      </c>
      <c r="AI57" s="99">
        <v>19181.88</v>
      </c>
      <c r="AJ57" s="99"/>
      <c r="AK57" s="99">
        <f t="shared" si="27"/>
        <v>0</v>
      </c>
      <c r="AL57" s="99">
        <v>17648.9</v>
      </c>
      <c r="AM57" s="99">
        <v>16449.1</v>
      </c>
      <c r="AN57" s="99"/>
      <c r="AO57" s="99">
        <f t="shared" si="39"/>
        <v>0</v>
      </c>
      <c r="AP57" s="99">
        <v>17693.06</v>
      </c>
      <c r="AQ57" s="99">
        <v>16435.72</v>
      </c>
      <c r="AR57" s="99"/>
      <c r="AS57" s="99">
        <f t="shared" si="40"/>
        <v>0</v>
      </c>
      <c r="AT57" s="99">
        <v>17693.06</v>
      </c>
      <c r="AU57" s="99">
        <v>19780.02</v>
      </c>
      <c r="AV57" s="103">
        <f>666040.29-659867.53</f>
        <v>6172.760000000009</v>
      </c>
      <c r="AW57" s="99">
        <f t="shared" si="28"/>
        <v>5231.15254237289</v>
      </c>
      <c r="AX57" s="99">
        <v>17693.07</v>
      </c>
      <c r="AY57" s="99">
        <v>18046.58</v>
      </c>
      <c r="AZ57" s="99"/>
      <c r="BA57" s="99">
        <f t="shared" si="29"/>
        <v>0</v>
      </c>
      <c r="BB57" s="99">
        <f t="shared" si="30"/>
        <v>212171.68</v>
      </c>
      <c r="BC57" s="99">
        <f t="shared" si="31"/>
        <v>208500</v>
      </c>
      <c r="BD57" s="99">
        <v>6172.76</v>
      </c>
      <c r="BE57" s="99">
        <f t="shared" si="32"/>
        <v>5231.15254237289</v>
      </c>
      <c r="BF57" s="99">
        <f t="shared" si="33"/>
        <v>-131763.29000000004</v>
      </c>
      <c r="BG57" s="99"/>
      <c r="BH57" s="99"/>
      <c r="BI57" s="99">
        <f t="shared" si="34"/>
        <v>-131763.29000000004</v>
      </c>
      <c r="BJ57" s="99">
        <f t="shared" si="35"/>
        <v>-125590.53000000003</v>
      </c>
      <c r="BK57" s="99">
        <f t="shared" si="36"/>
        <v>0</v>
      </c>
      <c r="BL57" s="99"/>
      <c r="BM57" s="99"/>
      <c r="BN57" s="99"/>
      <c r="BO57" s="99"/>
      <c r="BP57" s="99">
        <f t="shared" si="37"/>
        <v>-131763.29000000004</v>
      </c>
      <c r="BQ57" s="99">
        <f t="shared" si="38"/>
        <v>-131763.29000000004</v>
      </c>
      <c r="BR57" s="99">
        <f t="shared" si="22"/>
        <v>0</v>
      </c>
      <c r="BS57" s="174" t="s">
        <v>219</v>
      </c>
      <c r="BT57" s="174" t="s">
        <v>218</v>
      </c>
      <c r="BU57" s="174" t="s">
        <v>344</v>
      </c>
    </row>
    <row r="58" spans="1:73" s="98" customFormat="1" ht="21" customHeight="1">
      <c r="A58" s="101">
        <v>48</v>
      </c>
      <c r="B58" s="174" t="s">
        <v>83</v>
      </c>
      <c r="C58" s="99">
        <v>113696.41</v>
      </c>
      <c r="D58" s="99">
        <f t="shared" si="23"/>
        <v>103791.85</v>
      </c>
      <c r="E58" s="99">
        <v>9904.56</v>
      </c>
      <c r="F58" s="99">
        <v>9679.5</v>
      </c>
      <c r="G58" s="99">
        <v>7956.63</v>
      </c>
      <c r="H58" s="99"/>
      <c r="I58" s="99"/>
      <c r="J58" s="99">
        <v>9679.49</v>
      </c>
      <c r="K58" s="99">
        <v>9116.05</v>
      </c>
      <c r="L58" s="99"/>
      <c r="M58" s="99">
        <f t="shared" si="24"/>
        <v>0</v>
      </c>
      <c r="N58" s="99">
        <v>9725.24</v>
      </c>
      <c r="O58" s="99">
        <v>9771.5</v>
      </c>
      <c r="P58" s="99"/>
      <c r="Q58" s="99">
        <f t="shared" si="25"/>
        <v>0</v>
      </c>
      <c r="R58" s="99">
        <v>9725.24</v>
      </c>
      <c r="S58" s="99">
        <v>9095.95</v>
      </c>
      <c r="T58" s="99"/>
      <c r="U58" s="99">
        <f t="shared" si="26"/>
        <v>0</v>
      </c>
      <c r="V58" s="99">
        <v>9789.27</v>
      </c>
      <c r="W58" s="99">
        <v>9422.24</v>
      </c>
      <c r="X58" s="99"/>
      <c r="Y58" s="99"/>
      <c r="Z58" s="99">
        <v>9593.19</v>
      </c>
      <c r="AA58" s="99">
        <v>9308.35</v>
      </c>
      <c r="AB58" s="99"/>
      <c r="AC58" s="99"/>
      <c r="AD58" s="99">
        <v>9802.29</v>
      </c>
      <c r="AE58" s="99">
        <v>9252.08</v>
      </c>
      <c r="AF58" s="99"/>
      <c r="AG58" s="99"/>
      <c r="AH58" s="99">
        <v>9842.91</v>
      </c>
      <c r="AI58" s="99">
        <v>11400.25</v>
      </c>
      <c r="AJ58" s="99"/>
      <c r="AK58" s="99">
        <f t="shared" si="27"/>
        <v>0</v>
      </c>
      <c r="AL58" s="99">
        <v>9842.89</v>
      </c>
      <c r="AM58" s="99">
        <v>8976.46</v>
      </c>
      <c r="AN58" s="99"/>
      <c r="AO58" s="99">
        <f t="shared" si="39"/>
        <v>0</v>
      </c>
      <c r="AP58" s="99">
        <v>9842.89</v>
      </c>
      <c r="AQ58" s="99">
        <v>10492.78</v>
      </c>
      <c r="AR58" s="99">
        <f>82000.06+152000</f>
        <v>234000.06</v>
      </c>
      <c r="AS58" s="99">
        <f t="shared" si="40"/>
        <v>198305.13559322036</v>
      </c>
      <c r="AT58" s="99">
        <v>9842.88</v>
      </c>
      <c r="AU58" s="99">
        <v>9684.71</v>
      </c>
      <c r="AV58" s="99"/>
      <c r="AW58" s="99">
        <f t="shared" si="28"/>
        <v>0</v>
      </c>
      <c r="AX58" s="99">
        <v>9842.88</v>
      </c>
      <c r="AY58" s="99">
        <v>9880.1</v>
      </c>
      <c r="AZ58" s="99"/>
      <c r="BA58" s="99">
        <f t="shared" si="29"/>
        <v>0</v>
      </c>
      <c r="BB58" s="99">
        <f t="shared" si="30"/>
        <v>117208.67000000001</v>
      </c>
      <c r="BC58" s="99">
        <f t="shared" si="31"/>
        <v>114357.1</v>
      </c>
      <c r="BD58" s="99">
        <v>234000.06</v>
      </c>
      <c r="BE58" s="99">
        <f t="shared" si="32"/>
        <v>198305.13559322036</v>
      </c>
      <c r="BF58" s="99">
        <f t="shared" si="33"/>
        <v>-5946.549999999988</v>
      </c>
      <c r="BG58" s="99">
        <v>4520.76</v>
      </c>
      <c r="BH58" s="99"/>
      <c r="BI58" s="99">
        <f t="shared" si="34"/>
        <v>-1425.7899999999881</v>
      </c>
      <c r="BJ58" s="99">
        <f t="shared" si="35"/>
        <v>218148.95</v>
      </c>
      <c r="BK58" s="99">
        <f t="shared" si="36"/>
        <v>9904.56</v>
      </c>
      <c r="BL58" s="99">
        <v>77351.12</v>
      </c>
      <c r="BM58" s="99">
        <v>3245</v>
      </c>
      <c r="BN58" s="99">
        <v>52585.35</v>
      </c>
      <c r="BO58" s="99"/>
      <c r="BP58" s="99">
        <f t="shared" si="37"/>
        <v>-86542.66999999998</v>
      </c>
      <c r="BQ58" s="99">
        <f t="shared" si="38"/>
        <v>-93202.22999999998</v>
      </c>
      <c r="BR58" s="99">
        <f t="shared" si="22"/>
        <v>6659.5599999999995</v>
      </c>
      <c r="BS58" s="174" t="s">
        <v>253</v>
      </c>
      <c r="BT58" s="174" t="s">
        <v>222</v>
      </c>
      <c r="BU58" s="174" t="s">
        <v>255</v>
      </c>
    </row>
    <row r="59" spans="1:73" s="98" customFormat="1" ht="21" customHeight="1">
      <c r="A59" s="191">
        <v>49</v>
      </c>
      <c r="B59" s="192" t="s">
        <v>84</v>
      </c>
      <c r="C59" s="99">
        <v>242736.37</v>
      </c>
      <c r="D59" s="99">
        <f t="shared" si="23"/>
        <v>242736.37</v>
      </c>
      <c r="E59" s="99"/>
      <c r="F59" s="99">
        <v>25705.87</v>
      </c>
      <c r="G59" s="99">
        <v>15455.19</v>
      </c>
      <c r="H59" s="99"/>
      <c r="I59" s="99"/>
      <c r="J59" s="99">
        <v>25765.33</v>
      </c>
      <c r="K59" s="99">
        <v>27398.99</v>
      </c>
      <c r="L59" s="99"/>
      <c r="M59" s="99">
        <f t="shared" si="24"/>
        <v>0</v>
      </c>
      <c r="N59" s="102">
        <v>25789.58</v>
      </c>
      <c r="O59" s="99">
        <v>27635.57</v>
      </c>
      <c r="P59" s="99"/>
      <c r="Q59" s="99">
        <f t="shared" si="25"/>
        <v>0</v>
      </c>
      <c r="R59" s="99">
        <v>25789.59</v>
      </c>
      <c r="S59" s="99">
        <v>21208.33</v>
      </c>
      <c r="T59" s="99"/>
      <c r="U59" s="99">
        <f t="shared" si="26"/>
        <v>0</v>
      </c>
      <c r="V59" s="99">
        <v>25862.49</v>
      </c>
      <c r="W59" s="99">
        <v>29873.44</v>
      </c>
      <c r="X59" s="99"/>
      <c r="Y59" s="99"/>
      <c r="Z59" s="99">
        <v>26600.91</v>
      </c>
      <c r="AA59" s="99">
        <v>22327.96</v>
      </c>
      <c r="AB59" s="99"/>
      <c r="AC59" s="99"/>
      <c r="AD59" s="99">
        <v>25861.81</v>
      </c>
      <c r="AE59" s="99">
        <v>26714.82</v>
      </c>
      <c r="AF59" s="99"/>
      <c r="AG59" s="99"/>
      <c r="AH59" s="99">
        <v>25958.55</v>
      </c>
      <c r="AI59" s="99">
        <v>27400.57</v>
      </c>
      <c r="AJ59" s="99"/>
      <c r="AK59" s="99">
        <f t="shared" si="27"/>
        <v>0</v>
      </c>
      <c r="AL59" s="99">
        <v>25958.54</v>
      </c>
      <c r="AM59" s="99">
        <v>26165.39</v>
      </c>
      <c r="AN59" s="99"/>
      <c r="AO59" s="99">
        <f t="shared" si="39"/>
        <v>0</v>
      </c>
      <c r="AP59" s="99">
        <v>25958.54</v>
      </c>
      <c r="AQ59" s="99">
        <v>25524.91</v>
      </c>
      <c r="AR59" s="99">
        <v>550000</v>
      </c>
      <c r="AS59" s="99">
        <f t="shared" si="40"/>
        <v>466101.69491525425</v>
      </c>
      <c r="AT59" s="99">
        <v>25931.73</v>
      </c>
      <c r="AU59" s="99">
        <v>28056.69</v>
      </c>
      <c r="AV59" s="99"/>
      <c r="AW59" s="99">
        <f t="shared" si="28"/>
        <v>0</v>
      </c>
      <c r="AX59" s="99">
        <v>25913.89</v>
      </c>
      <c r="AY59" s="99">
        <v>29365.98</v>
      </c>
      <c r="AZ59" s="105">
        <f>6.5+6.5</f>
        <v>13</v>
      </c>
      <c r="BA59" s="99">
        <f t="shared" si="29"/>
        <v>11.016949152542374</v>
      </c>
      <c r="BB59" s="99">
        <f t="shared" si="30"/>
        <v>311096.83</v>
      </c>
      <c r="BC59" s="99">
        <f t="shared" si="31"/>
        <v>307127.84</v>
      </c>
      <c r="BD59" s="110">
        <v>550013</v>
      </c>
      <c r="BE59" s="99">
        <f t="shared" si="32"/>
        <v>466112.71186440677</v>
      </c>
      <c r="BF59" s="99">
        <f t="shared" si="33"/>
        <v>-148.79000000003725</v>
      </c>
      <c r="BG59" s="99"/>
      <c r="BH59" s="99"/>
      <c r="BI59" s="99">
        <f t="shared" si="34"/>
        <v>-148.79000000003725</v>
      </c>
      <c r="BJ59" s="99">
        <f t="shared" si="35"/>
        <v>549864.21</v>
      </c>
      <c r="BK59" s="99">
        <f t="shared" si="36"/>
        <v>0</v>
      </c>
      <c r="BL59" s="99"/>
      <c r="BM59" s="99"/>
      <c r="BN59" s="99"/>
      <c r="BO59" s="99"/>
      <c r="BP59" s="99">
        <f t="shared" si="37"/>
        <v>-148.79000000003725</v>
      </c>
      <c r="BQ59" s="99">
        <f t="shared" si="38"/>
        <v>-148.79000000003725</v>
      </c>
      <c r="BR59" s="99">
        <f t="shared" si="22"/>
        <v>0</v>
      </c>
      <c r="BS59" s="174" t="s">
        <v>254</v>
      </c>
      <c r="BT59" s="174" t="s">
        <v>222</v>
      </c>
      <c r="BU59" s="174" t="s">
        <v>256</v>
      </c>
    </row>
    <row r="60" spans="1:73" s="98" customFormat="1" ht="36" customHeight="1">
      <c r="A60" s="191"/>
      <c r="B60" s="192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102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99"/>
      <c r="AJ60" s="99"/>
      <c r="AK60" s="99"/>
      <c r="AL60" s="99"/>
      <c r="AM60" s="99"/>
      <c r="AN60" s="99"/>
      <c r="AO60" s="99"/>
      <c r="AP60" s="99"/>
      <c r="AQ60" s="99"/>
      <c r="AR60" s="99"/>
      <c r="AS60" s="99"/>
      <c r="AT60" s="99"/>
      <c r="AU60" s="99"/>
      <c r="AV60" s="99"/>
      <c r="AW60" s="99"/>
      <c r="AX60" s="99"/>
      <c r="AY60" s="99"/>
      <c r="AZ60" s="105"/>
      <c r="BA60" s="99"/>
      <c r="BB60" s="99"/>
      <c r="BC60" s="99"/>
      <c r="BD60" s="110"/>
      <c r="BE60" s="99"/>
      <c r="BF60" s="99"/>
      <c r="BG60" s="99"/>
      <c r="BH60" s="99"/>
      <c r="BI60" s="99"/>
      <c r="BJ60" s="99"/>
      <c r="BK60" s="99"/>
      <c r="BL60" s="99"/>
      <c r="BM60" s="99"/>
      <c r="BN60" s="99"/>
      <c r="BO60" s="99"/>
      <c r="BP60" s="99"/>
      <c r="BQ60" s="99"/>
      <c r="BR60" s="99"/>
      <c r="BS60" s="174" t="s">
        <v>220</v>
      </c>
      <c r="BT60" s="174" t="s">
        <v>341</v>
      </c>
      <c r="BU60" s="174" t="s">
        <v>340</v>
      </c>
    </row>
    <row r="61" spans="1:73" s="98" customFormat="1" ht="21" customHeight="1">
      <c r="A61" s="101">
        <v>50</v>
      </c>
      <c r="B61" s="174" t="s">
        <v>85</v>
      </c>
      <c r="C61" s="99">
        <v>-658309.34</v>
      </c>
      <c r="D61" s="99">
        <f t="shared" si="23"/>
        <v>-658309.34</v>
      </c>
      <c r="E61" s="99"/>
      <c r="F61" s="99">
        <v>23615.23</v>
      </c>
      <c r="G61" s="99">
        <v>18895.44</v>
      </c>
      <c r="H61" s="99"/>
      <c r="I61" s="99"/>
      <c r="J61" s="99">
        <v>23640.7</v>
      </c>
      <c r="K61" s="99">
        <v>21385.32</v>
      </c>
      <c r="L61" s="99"/>
      <c r="M61" s="99">
        <f t="shared" si="24"/>
        <v>0</v>
      </c>
      <c r="N61" s="99">
        <v>23615.24</v>
      </c>
      <c r="O61" s="99">
        <v>26002.87</v>
      </c>
      <c r="P61" s="99"/>
      <c r="Q61" s="99">
        <f t="shared" si="25"/>
        <v>0</v>
      </c>
      <c r="R61" s="99">
        <v>23660.4</v>
      </c>
      <c r="S61" s="99">
        <v>19193.03</v>
      </c>
      <c r="T61" s="99"/>
      <c r="U61" s="99">
        <f t="shared" si="26"/>
        <v>0</v>
      </c>
      <c r="V61" s="99">
        <v>23649.18</v>
      </c>
      <c r="W61" s="99">
        <v>25539.08</v>
      </c>
      <c r="X61" s="99"/>
      <c r="Y61" s="99"/>
      <c r="Z61" s="99">
        <v>24606.8</v>
      </c>
      <c r="AA61" s="99">
        <v>21491.99</v>
      </c>
      <c r="AB61" s="99"/>
      <c r="AC61" s="99"/>
      <c r="AD61" s="99">
        <v>23724.04</v>
      </c>
      <c r="AE61" s="99">
        <v>26180.4</v>
      </c>
      <c r="AF61" s="99"/>
      <c r="AG61" s="99"/>
      <c r="AH61" s="99">
        <v>23830.36</v>
      </c>
      <c r="AI61" s="99">
        <v>26238.7</v>
      </c>
      <c r="AJ61" s="99"/>
      <c r="AK61" s="99">
        <f t="shared" si="27"/>
        <v>0</v>
      </c>
      <c r="AL61" s="99">
        <v>23830.38</v>
      </c>
      <c r="AM61" s="99">
        <v>22234.85</v>
      </c>
      <c r="AN61" s="99"/>
      <c r="AO61" s="99">
        <f t="shared" si="39"/>
        <v>0</v>
      </c>
      <c r="AP61" s="99">
        <v>23831.67</v>
      </c>
      <c r="AQ61" s="99">
        <v>22689.23</v>
      </c>
      <c r="AR61" s="99"/>
      <c r="AS61" s="99">
        <f t="shared" si="40"/>
        <v>0</v>
      </c>
      <c r="AT61" s="99">
        <v>23831.7</v>
      </c>
      <c r="AU61" s="99">
        <v>24504.82</v>
      </c>
      <c r="AV61" s="99"/>
      <c r="AW61" s="99">
        <f t="shared" si="28"/>
        <v>0</v>
      </c>
      <c r="AX61" s="99">
        <v>23970.97</v>
      </c>
      <c r="AY61" s="99">
        <v>25888.7</v>
      </c>
      <c r="AZ61" s="99"/>
      <c r="BA61" s="99">
        <f t="shared" si="29"/>
        <v>0</v>
      </c>
      <c r="BB61" s="99">
        <f t="shared" si="30"/>
        <v>285806.6699999999</v>
      </c>
      <c r="BC61" s="99">
        <f t="shared" si="31"/>
        <v>280244.43</v>
      </c>
      <c r="BD61" s="99">
        <f>AZ61+AV61+AR61+AN61+AJ61+AF61+AB61+X61+T61+P61+L61+H61</f>
        <v>0</v>
      </c>
      <c r="BE61" s="99">
        <f t="shared" si="32"/>
        <v>0</v>
      </c>
      <c r="BF61" s="99">
        <f t="shared" si="33"/>
        <v>-378064.91</v>
      </c>
      <c r="BG61" s="99">
        <v>25334.76</v>
      </c>
      <c r="BH61" s="99"/>
      <c r="BI61" s="99">
        <f t="shared" si="34"/>
        <v>-352730.14999999997</v>
      </c>
      <c r="BJ61" s="99">
        <f t="shared" si="35"/>
        <v>-378064.91</v>
      </c>
      <c r="BK61" s="99">
        <f t="shared" si="36"/>
        <v>0</v>
      </c>
      <c r="BL61" s="99"/>
      <c r="BM61" s="99"/>
      <c r="BN61" s="99"/>
      <c r="BO61" s="99"/>
      <c r="BP61" s="99">
        <f t="shared" si="37"/>
        <v>-378064.91</v>
      </c>
      <c r="BQ61" s="99">
        <f t="shared" si="38"/>
        <v>-378064.91</v>
      </c>
      <c r="BR61" s="99">
        <f t="shared" si="22"/>
        <v>0</v>
      </c>
      <c r="BS61" s="174"/>
      <c r="BT61" s="174"/>
      <c r="BU61" s="174"/>
    </row>
    <row r="62" spans="1:73" s="98" customFormat="1" ht="21" customHeight="1">
      <c r="A62" s="101">
        <v>51</v>
      </c>
      <c r="B62" s="192" t="s">
        <v>86</v>
      </c>
      <c r="C62" s="99">
        <v>630496.94</v>
      </c>
      <c r="D62" s="99">
        <f t="shared" si="23"/>
        <v>484896.36999999994</v>
      </c>
      <c r="E62" s="99">
        <v>145600.57</v>
      </c>
      <c r="F62" s="99">
        <v>13278.54</v>
      </c>
      <c r="G62" s="99">
        <v>11614.67</v>
      </c>
      <c r="H62" s="99"/>
      <c r="I62" s="99"/>
      <c r="J62" s="99">
        <v>13278.23</v>
      </c>
      <c r="K62" s="99">
        <v>11212.45</v>
      </c>
      <c r="L62" s="99"/>
      <c r="M62" s="99">
        <f t="shared" si="24"/>
        <v>0</v>
      </c>
      <c r="N62" s="102">
        <v>13323.39</v>
      </c>
      <c r="O62" s="99">
        <v>15206.1</v>
      </c>
      <c r="P62" s="99"/>
      <c r="Q62" s="99">
        <f t="shared" si="25"/>
        <v>0</v>
      </c>
      <c r="R62" s="99">
        <v>13323.39</v>
      </c>
      <c r="S62" s="99">
        <v>11632.28</v>
      </c>
      <c r="T62" s="99"/>
      <c r="U62" s="99">
        <f t="shared" si="26"/>
        <v>0</v>
      </c>
      <c r="V62" s="99">
        <v>13323.35</v>
      </c>
      <c r="W62" s="99">
        <v>13870.5</v>
      </c>
      <c r="X62" s="99"/>
      <c r="Y62" s="99"/>
      <c r="Z62" s="99">
        <v>13323.35</v>
      </c>
      <c r="AA62" s="99">
        <v>12831.8</v>
      </c>
      <c r="AB62" s="99"/>
      <c r="AC62" s="99"/>
      <c r="AD62" s="99">
        <v>13323.39</v>
      </c>
      <c r="AE62" s="99">
        <v>14285.46</v>
      </c>
      <c r="AF62" s="99"/>
      <c r="AG62" s="99"/>
      <c r="AH62" s="99">
        <v>13323.39</v>
      </c>
      <c r="AI62" s="99">
        <v>14728.09</v>
      </c>
      <c r="AJ62" s="99">
        <v>454829.44</v>
      </c>
      <c r="AK62" s="99">
        <f t="shared" si="27"/>
        <v>385448.67796610174</v>
      </c>
      <c r="AL62" s="99">
        <v>13323.38</v>
      </c>
      <c r="AM62" s="99">
        <v>10851.83</v>
      </c>
      <c r="AN62" s="99"/>
      <c r="AO62" s="99">
        <f t="shared" si="39"/>
        <v>0</v>
      </c>
      <c r="AP62" s="99">
        <v>13323.39</v>
      </c>
      <c r="AQ62" s="99">
        <v>11149.49</v>
      </c>
      <c r="AR62" s="99">
        <v>280000.01</v>
      </c>
      <c r="AS62" s="99">
        <f t="shared" si="40"/>
        <v>237288.14406779662</v>
      </c>
      <c r="AT62" s="99">
        <v>13323.34</v>
      </c>
      <c r="AU62" s="99">
        <v>13943.28</v>
      </c>
      <c r="AV62" s="99"/>
      <c r="AW62" s="99">
        <f t="shared" si="28"/>
        <v>0</v>
      </c>
      <c r="AX62" s="99">
        <v>13315.75</v>
      </c>
      <c r="AY62" s="99">
        <v>13519.46</v>
      </c>
      <c r="AZ62" s="99"/>
      <c r="BA62" s="99">
        <f t="shared" si="29"/>
        <v>0</v>
      </c>
      <c r="BB62" s="99">
        <f t="shared" si="30"/>
        <v>159782.89</v>
      </c>
      <c r="BC62" s="99">
        <f t="shared" si="31"/>
        <v>154845.41</v>
      </c>
      <c r="BD62" s="110">
        <v>734829.45</v>
      </c>
      <c r="BE62" s="99">
        <f t="shared" si="32"/>
        <v>622736.8220338983</v>
      </c>
      <c r="BF62" s="99">
        <f t="shared" si="33"/>
        <v>50512.90000000002</v>
      </c>
      <c r="BG62" s="99">
        <v>13930.68</v>
      </c>
      <c r="BH62" s="99"/>
      <c r="BI62" s="99">
        <f t="shared" si="34"/>
        <v>64443.58000000002</v>
      </c>
      <c r="BJ62" s="99">
        <f t="shared" si="35"/>
        <v>639741.7799999999</v>
      </c>
      <c r="BK62" s="99">
        <f t="shared" si="36"/>
        <v>145600.57</v>
      </c>
      <c r="BL62" s="99"/>
      <c r="BM62" s="99"/>
      <c r="BN62" s="99"/>
      <c r="BO62" s="99"/>
      <c r="BP62" s="99">
        <f t="shared" si="37"/>
        <v>50512.90000000002</v>
      </c>
      <c r="BQ62" s="99">
        <f t="shared" si="38"/>
        <v>-95087.67000000004</v>
      </c>
      <c r="BR62" s="99">
        <f t="shared" si="22"/>
        <v>145600.57</v>
      </c>
      <c r="BS62" s="174" t="s">
        <v>257</v>
      </c>
      <c r="BT62" s="174" t="s">
        <v>222</v>
      </c>
      <c r="BU62" s="192" t="s">
        <v>259</v>
      </c>
    </row>
    <row r="63" spans="1:73" s="98" customFormat="1" ht="21" customHeight="1">
      <c r="A63" s="101"/>
      <c r="B63" s="192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102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99"/>
      <c r="AJ63" s="99"/>
      <c r="AK63" s="99"/>
      <c r="AL63" s="99"/>
      <c r="AM63" s="99"/>
      <c r="AN63" s="99"/>
      <c r="AO63" s="99"/>
      <c r="AP63" s="99"/>
      <c r="AQ63" s="99"/>
      <c r="AR63" s="99"/>
      <c r="AS63" s="99"/>
      <c r="AT63" s="99"/>
      <c r="AU63" s="99"/>
      <c r="AV63" s="99"/>
      <c r="AW63" s="99"/>
      <c r="AX63" s="99"/>
      <c r="AY63" s="99"/>
      <c r="AZ63" s="99"/>
      <c r="BA63" s="99"/>
      <c r="BB63" s="99"/>
      <c r="BC63" s="99"/>
      <c r="BD63" s="110"/>
      <c r="BE63" s="99"/>
      <c r="BF63" s="99"/>
      <c r="BG63" s="99"/>
      <c r="BH63" s="99"/>
      <c r="BI63" s="99"/>
      <c r="BJ63" s="99"/>
      <c r="BK63" s="99"/>
      <c r="BL63" s="99"/>
      <c r="BM63" s="99"/>
      <c r="BN63" s="99"/>
      <c r="BO63" s="99"/>
      <c r="BP63" s="99"/>
      <c r="BQ63" s="99"/>
      <c r="BR63" s="99"/>
      <c r="BS63" s="174" t="s">
        <v>224</v>
      </c>
      <c r="BT63" s="174" t="s">
        <v>258</v>
      </c>
      <c r="BU63" s="192"/>
    </row>
    <row r="64" spans="1:73" s="98" customFormat="1" ht="21" customHeight="1">
      <c r="A64" s="101">
        <v>52</v>
      </c>
      <c r="B64" s="174" t="s">
        <v>87</v>
      </c>
      <c r="C64" s="99">
        <v>-881992.05</v>
      </c>
      <c r="D64" s="99">
        <f t="shared" si="23"/>
        <v>-881992.05</v>
      </c>
      <c r="E64" s="99"/>
      <c r="F64" s="99">
        <v>16191.84</v>
      </c>
      <c r="G64" s="99">
        <v>12340.38</v>
      </c>
      <c r="H64" s="99"/>
      <c r="I64" s="99"/>
      <c r="J64" s="99">
        <v>16255.17</v>
      </c>
      <c r="K64" s="99">
        <v>14861.15</v>
      </c>
      <c r="L64" s="99"/>
      <c r="M64" s="99">
        <f t="shared" si="24"/>
        <v>0</v>
      </c>
      <c r="N64" s="102">
        <v>16255.16</v>
      </c>
      <c r="O64" s="99">
        <v>17424.77</v>
      </c>
      <c r="P64" s="99"/>
      <c r="Q64" s="99">
        <f t="shared" si="25"/>
        <v>0</v>
      </c>
      <c r="R64" s="99">
        <v>16255.17</v>
      </c>
      <c r="S64" s="99">
        <v>15809.89</v>
      </c>
      <c r="T64" s="99"/>
      <c r="U64" s="99">
        <f t="shared" si="26"/>
        <v>0</v>
      </c>
      <c r="V64" s="99">
        <v>16255.17</v>
      </c>
      <c r="W64" s="99">
        <v>16600.94</v>
      </c>
      <c r="X64" s="99"/>
      <c r="Y64" s="99"/>
      <c r="Z64" s="99">
        <v>18404.28</v>
      </c>
      <c r="AA64" s="99">
        <v>13557.51</v>
      </c>
      <c r="AB64" s="99"/>
      <c r="AC64" s="99"/>
      <c r="AD64" s="99">
        <v>16369.32</v>
      </c>
      <c r="AE64" s="99">
        <v>19269.19</v>
      </c>
      <c r="AF64" s="99"/>
      <c r="AG64" s="99"/>
      <c r="AH64" s="99">
        <v>16382.64</v>
      </c>
      <c r="AI64" s="99">
        <v>18007.15</v>
      </c>
      <c r="AJ64" s="99"/>
      <c r="AK64" s="99">
        <f t="shared" si="27"/>
        <v>0</v>
      </c>
      <c r="AL64" s="99">
        <v>16382.65</v>
      </c>
      <c r="AM64" s="99">
        <v>16241.27</v>
      </c>
      <c r="AN64" s="99"/>
      <c r="AO64" s="99">
        <f t="shared" si="39"/>
        <v>0</v>
      </c>
      <c r="AP64" s="99">
        <v>16382.63</v>
      </c>
      <c r="AQ64" s="99">
        <v>15358.72</v>
      </c>
      <c r="AR64" s="99"/>
      <c r="AS64" s="99">
        <f t="shared" si="40"/>
        <v>0</v>
      </c>
      <c r="AT64" s="99">
        <v>16382.64</v>
      </c>
      <c r="AU64" s="99">
        <v>16714.58</v>
      </c>
      <c r="AV64" s="99"/>
      <c r="AW64" s="99">
        <f t="shared" si="28"/>
        <v>0</v>
      </c>
      <c r="AX64" s="99">
        <v>16382.63</v>
      </c>
      <c r="AY64" s="99">
        <v>18835.29</v>
      </c>
      <c r="AZ64" s="99"/>
      <c r="BA64" s="99">
        <f t="shared" si="29"/>
        <v>0</v>
      </c>
      <c r="BB64" s="99">
        <f t="shared" si="30"/>
        <v>197899.30000000005</v>
      </c>
      <c r="BC64" s="99">
        <f t="shared" si="31"/>
        <v>195020.83999999997</v>
      </c>
      <c r="BD64" s="99">
        <f>AZ64+AV64+AR64+AN64+AJ64+AF64+AB64+X64+T64+P64+L64+H64</f>
        <v>0</v>
      </c>
      <c r="BE64" s="99">
        <f t="shared" si="32"/>
        <v>0</v>
      </c>
      <c r="BF64" s="99">
        <f t="shared" si="33"/>
        <v>-686971.2100000001</v>
      </c>
      <c r="BG64" s="99"/>
      <c r="BH64" s="99"/>
      <c r="BI64" s="99">
        <f t="shared" si="34"/>
        <v>-686971.2100000001</v>
      </c>
      <c r="BJ64" s="99">
        <f t="shared" si="35"/>
        <v>-686971.2100000001</v>
      </c>
      <c r="BK64" s="99">
        <f t="shared" si="36"/>
        <v>0</v>
      </c>
      <c r="BL64" s="99"/>
      <c r="BM64" s="99"/>
      <c r="BN64" s="99"/>
      <c r="BO64" s="99"/>
      <c r="BP64" s="99">
        <f t="shared" si="37"/>
        <v>-686971.2100000001</v>
      </c>
      <c r="BQ64" s="99">
        <f t="shared" si="38"/>
        <v>-686971.2100000001</v>
      </c>
      <c r="BR64" s="99">
        <f t="shared" si="22"/>
        <v>0</v>
      </c>
      <c r="BS64" s="174"/>
      <c r="BT64" s="174"/>
      <c r="BU64" s="174"/>
    </row>
    <row r="65" spans="1:73" s="98" customFormat="1" ht="21" customHeight="1">
      <c r="A65" s="101">
        <v>53</v>
      </c>
      <c r="B65" s="174" t="s">
        <v>88</v>
      </c>
      <c r="C65" s="99">
        <v>185331.3</v>
      </c>
      <c r="D65" s="99">
        <f t="shared" si="23"/>
        <v>146572.3</v>
      </c>
      <c r="E65" s="99">
        <v>38759</v>
      </c>
      <c r="F65" s="99">
        <v>9562.45</v>
      </c>
      <c r="G65" s="99">
        <v>7777.7</v>
      </c>
      <c r="H65" s="99"/>
      <c r="I65" s="99"/>
      <c r="J65" s="99">
        <v>9562.45</v>
      </c>
      <c r="K65" s="99">
        <v>9534.37</v>
      </c>
      <c r="L65" s="99"/>
      <c r="M65" s="99">
        <f t="shared" si="24"/>
        <v>0</v>
      </c>
      <c r="N65" s="102">
        <v>9562.43</v>
      </c>
      <c r="O65" s="99">
        <v>9952.49</v>
      </c>
      <c r="P65" s="99"/>
      <c r="Q65" s="99">
        <f t="shared" si="25"/>
        <v>0</v>
      </c>
      <c r="R65" s="99">
        <v>9562.45</v>
      </c>
      <c r="S65" s="99">
        <v>8103.54</v>
      </c>
      <c r="T65" s="99"/>
      <c r="U65" s="99">
        <f t="shared" si="26"/>
        <v>0</v>
      </c>
      <c r="V65" s="99">
        <v>9562.44</v>
      </c>
      <c r="W65" s="99">
        <v>10391.28</v>
      </c>
      <c r="X65" s="99"/>
      <c r="Y65" s="99"/>
      <c r="Z65" s="99">
        <v>9606.88</v>
      </c>
      <c r="AA65" s="99">
        <v>9431.55</v>
      </c>
      <c r="AB65" s="99"/>
      <c r="AC65" s="99"/>
      <c r="AD65" s="99">
        <v>9598.28</v>
      </c>
      <c r="AE65" s="99">
        <v>9795.78</v>
      </c>
      <c r="AF65" s="99"/>
      <c r="AG65" s="99"/>
      <c r="AH65" s="99">
        <v>9606.88</v>
      </c>
      <c r="AI65" s="99">
        <v>10606</v>
      </c>
      <c r="AJ65" s="99"/>
      <c r="AK65" s="99">
        <f t="shared" si="27"/>
        <v>0</v>
      </c>
      <c r="AL65" s="99">
        <v>9606.88</v>
      </c>
      <c r="AM65" s="99">
        <v>9509.77</v>
      </c>
      <c r="AN65" s="99"/>
      <c r="AO65" s="99">
        <f t="shared" si="39"/>
        <v>0</v>
      </c>
      <c r="AP65" s="99">
        <v>9606.88</v>
      </c>
      <c r="AQ65" s="99">
        <v>8850.34</v>
      </c>
      <c r="AR65" s="99"/>
      <c r="AS65" s="99">
        <f t="shared" si="40"/>
        <v>0</v>
      </c>
      <c r="AT65" s="99">
        <v>9606.89</v>
      </c>
      <c r="AU65" s="99">
        <v>11427.81</v>
      </c>
      <c r="AV65" s="99"/>
      <c r="AW65" s="99">
        <f t="shared" si="28"/>
        <v>0</v>
      </c>
      <c r="AX65" s="99">
        <v>9606.88</v>
      </c>
      <c r="AY65" s="99">
        <v>9943.72</v>
      </c>
      <c r="AZ65" s="99"/>
      <c r="BA65" s="99">
        <f t="shared" si="29"/>
        <v>0</v>
      </c>
      <c r="BB65" s="99">
        <f t="shared" si="30"/>
        <v>115051.78999999998</v>
      </c>
      <c r="BC65" s="99">
        <f t="shared" si="31"/>
        <v>115324.34999999999</v>
      </c>
      <c r="BD65" s="99">
        <f>AZ65+AV65+AR65+AN65+AJ65+AF65+AB65+X65+T65+P65+L65+H65</f>
        <v>0</v>
      </c>
      <c r="BE65" s="99">
        <f t="shared" si="32"/>
        <v>0</v>
      </c>
      <c r="BF65" s="99">
        <f t="shared" si="33"/>
        <v>300655.64999999997</v>
      </c>
      <c r="BG65" s="99">
        <v>6521.76</v>
      </c>
      <c r="BH65" s="99"/>
      <c r="BI65" s="99">
        <f t="shared" si="34"/>
        <v>307177.41</v>
      </c>
      <c r="BJ65" s="99">
        <f t="shared" si="35"/>
        <v>261896.64999999997</v>
      </c>
      <c r="BK65" s="99">
        <f t="shared" si="36"/>
        <v>38759</v>
      </c>
      <c r="BL65" s="99"/>
      <c r="BM65" s="99"/>
      <c r="BN65" s="99"/>
      <c r="BO65" s="99"/>
      <c r="BP65" s="99">
        <f t="shared" si="37"/>
        <v>300655.64999999997</v>
      </c>
      <c r="BQ65" s="99">
        <f t="shared" si="38"/>
        <v>261896.64999999997</v>
      </c>
      <c r="BR65" s="99">
        <f t="shared" si="22"/>
        <v>38759</v>
      </c>
      <c r="BS65" s="174"/>
      <c r="BT65" s="174"/>
      <c r="BU65" s="174"/>
    </row>
    <row r="66" spans="1:73" s="98" customFormat="1" ht="21" customHeight="1">
      <c r="A66" s="101">
        <v>54</v>
      </c>
      <c r="B66" s="174" t="s">
        <v>89</v>
      </c>
      <c r="C66" s="99">
        <v>176824.31</v>
      </c>
      <c r="D66" s="99">
        <f t="shared" si="23"/>
        <v>130491.76999999999</v>
      </c>
      <c r="E66" s="99">
        <v>46332.54</v>
      </c>
      <c r="F66" s="99">
        <v>6511.65</v>
      </c>
      <c r="G66" s="99">
        <v>4417.7</v>
      </c>
      <c r="H66" s="99"/>
      <c r="I66" s="99"/>
      <c r="J66" s="99">
        <v>6511.65</v>
      </c>
      <c r="K66" s="99">
        <v>6358.06</v>
      </c>
      <c r="L66" s="99"/>
      <c r="M66" s="99">
        <f t="shared" si="24"/>
        <v>0</v>
      </c>
      <c r="N66" s="99">
        <v>6511.64</v>
      </c>
      <c r="O66" s="99">
        <v>7506.7</v>
      </c>
      <c r="P66" s="99"/>
      <c r="Q66" s="99">
        <f t="shared" si="25"/>
        <v>0</v>
      </c>
      <c r="R66" s="99">
        <v>6570.02</v>
      </c>
      <c r="S66" s="99">
        <v>6027.68</v>
      </c>
      <c r="T66" s="99"/>
      <c r="U66" s="99">
        <f t="shared" si="26"/>
        <v>0</v>
      </c>
      <c r="V66" s="99">
        <v>6628.71</v>
      </c>
      <c r="W66" s="99">
        <v>6245.07</v>
      </c>
      <c r="X66" s="99"/>
      <c r="Y66" s="99"/>
      <c r="Z66" s="99">
        <v>6628.71</v>
      </c>
      <c r="AA66" s="99">
        <v>6128.73</v>
      </c>
      <c r="AB66" s="99"/>
      <c r="AC66" s="99"/>
      <c r="AD66" s="99">
        <v>6571.53</v>
      </c>
      <c r="AE66" s="99">
        <v>6603.7</v>
      </c>
      <c r="AF66" s="99"/>
      <c r="AG66" s="99"/>
      <c r="AH66" s="99">
        <v>6628.72</v>
      </c>
      <c r="AI66" s="99">
        <v>7923.09</v>
      </c>
      <c r="AJ66" s="99"/>
      <c r="AK66" s="99">
        <f t="shared" si="27"/>
        <v>0</v>
      </c>
      <c r="AL66" s="99">
        <v>6628.71</v>
      </c>
      <c r="AM66" s="99">
        <v>6670.95</v>
      </c>
      <c r="AN66" s="99"/>
      <c r="AO66" s="99">
        <f t="shared" si="39"/>
        <v>0</v>
      </c>
      <c r="AP66" s="99">
        <v>6625.24</v>
      </c>
      <c r="AQ66" s="99">
        <v>6345.6</v>
      </c>
      <c r="AR66" s="99"/>
      <c r="AS66" s="99">
        <f t="shared" si="40"/>
        <v>0</v>
      </c>
      <c r="AT66" s="99">
        <v>6628.59</v>
      </c>
      <c r="AU66" s="99">
        <v>8502.26</v>
      </c>
      <c r="AV66" s="99">
        <v>167854.23</v>
      </c>
      <c r="AW66" s="99">
        <f t="shared" si="28"/>
        <v>142249.34745762713</v>
      </c>
      <c r="AX66" s="99">
        <v>6624.03</v>
      </c>
      <c r="AY66" s="99">
        <v>7072.08</v>
      </c>
      <c r="AZ66" s="99"/>
      <c r="BA66" s="99">
        <f t="shared" si="29"/>
        <v>0</v>
      </c>
      <c r="BB66" s="99">
        <f t="shared" si="30"/>
        <v>79069.19999999998</v>
      </c>
      <c r="BC66" s="99">
        <f t="shared" si="31"/>
        <v>79801.62</v>
      </c>
      <c r="BD66" s="99">
        <v>167854.23</v>
      </c>
      <c r="BE66" s="99">
        <f t="shared" si="32"/>
        <v>142249.34745762713</v>
      </c>
      <c r="BF66" s="99">
        <f t="shared" si="33"/>
        <v>88771.69999999998</v>
      </c>
      <c r="BG66" s="99">
        <v>7550.76</v>
      </c>
      <c r="BH66" s="99"/>
      <c r="BI66" s="99">
        <f t="shared" si="34"/>
        <v>96322.45999999998</v>
      </c>
      <c r="BJ66" s="99">
        <f t="shared" si="35"/>
        <v>210293.38999999998</v>
      </c>
      <c r="BK66" s="99">
        <f t="shared" si="36"/>
        <v>46332.54</v>
      </c>
      <c r="BL66" s="99"/>
      <c r="BM66" s="99"/>
      <c r="BN66" s="99"/>
      <c r="BO66" s="99"/>
      <c r="BP66" s="99">
        <f t="shared" si="37"/>
        <v>88771.69999999998</v>
      </c>
      <c r="BQ66" s="99">
        <f t="shared" si="38"/>
        <v>42439.159999999974</v>
      </c>
      <c r="BR66" s="99">
        <f t="shared" si="22"/>
        <v>46332.54</v>
      </c>
      <c r="BS66" s="174" t="s">
        <v>260</v>
      </c>
      <c r="BT66" s="174" t="s">
        <v>261</v>
      </c>
      <c r="BU66" s="192" t="s">
        <v>262</v>
      </c>
    </row>
    <row r="67" spans="1:73" s="98" customFormat="1" ht="21" customHeight="1">
      <c r="A67" s="101">
        <v>55</v>
      </c>
      <c r="B67" s="174" t="s">
        <v>90</v>
      </c>
      <c r="C67" s="99">
        <v>-463740.81</v>
      </c>
      <c r="D67" s="99">
        <f t="shared" si="23"/>
        <v>-463740.81</v>
      </c>
      <c r="E67" s="99"/>
      <c r="F67" s="99">
        <v>6273.18</v>
      </c>
      <c r="G67" s="99">
        <v>3583.56</v>
      </c>
      <c r="H67" s="99"/>
      <c r="I67" s="99"/>
      <c r="J67" s="99">
        <v>6318.51</v>
      </c>
      <c r="K67" s="99">
        <v>6702.5</v>
      </c>
      <c r="L67" s="99"/>
      <c r="M67" s="99">
        <f t="shared" si="24"/>
        <v>0</v>
      </c>
      <c r="N67" s="102">
        <v>6318.52</v>
      </c>
      <c r="O67" s="99">
        <v>7042.87</v>
      </c>
      <c r="P67" s="99"/>
      <c r="Q67" s="99">
        <f t="shared" si="25"/>
        <v>0</v>
      </c>
      <c r="R67" s="99">
        <v>6318.52</v>
      </c>
      <c r="S67" s="99">
        <v>6037.22</v>
      </c>
      <c r="T67" s="99"/>
      <c r="U67" s="99">
        <f t="shared" si="26"/>
        <v>0</v>
      </c>
      <c r="V67" s="99">
        <v>6318.52</v>
      </c>
      <c r="W67" s="99">
        <v>5507.2</v>
      </c>
      <c r="X67" s="99"/>
      <c r="Y67" s="99"/>
      <c r="Z67" s="99">
        <v>6318.53</v>
      </c>
      <c r="AA67" s="99">
        <v>5526.99</v>
      </c>
      <c r="AB67" s="99"/>
      <c r="AC67" s="99"/>
      <c r="AD67" s="99">
        <v>6372.55</v>
      </c>
      <c r="AE67" s="99">
        <v>6294.27</v>
      </c>
      <c r="AF67" s="99"/>
      <c r="AG67" s="99"/>
      <c r="AH67" s="99">
        <v>6372.55</v>
      </c>
      <c r="AI67" s="99">
        <v>7342.07</v>
      </c>
      <c r="AJ67" s="99"/>
      <c r="AK67" s="99">
        <f t="shared" si="27"/>
        <v>0</v>
      </c>
      <c r="AL67" s="99">
        <v>6372.57</v>
      </c>
      <c r="AM67" s="99">
        <v>5115.35</v>
      </c>
      <c r="AN67" s="99"/>
      <c r="AO67" s="99">
        <f t="shared" si="39"/>
        <v>0</v>
      </c>
      <c r="AP67" s="99">
        <v>6372.57</v>
      </c>
      <c r="AQ67" s="99">
        <v>6088.91</v>
      </c>
      <c r="AR67" s="99"/>
      <c r="AS67" s="99">
        <f t="shared" si="40"/>
        <v>0</v>
      </c>
      <c r="AT67" s="99">
        <v>6372.55</v>
      </c>
      <c r="AU67" s="99">
        <v>7049.01</v>
      </c>
      <c r="AV67" s="99"/>
      <c r="AW67" s="99">
        <f t="shared" si="28"/>
        <v>0</v>
      </c>
      <c r="AX67" s="99">
        <v>6372.57</v>
      </c>
      <c r="AY67" s="99">
        <v>6596</v>
      </c>
      <c r="AZ67" s="99"/>
      <c r="BA67" s="99">
        <f t="shared" si="29"/>
        <v>0</v>
      </c>
      <c r="BB67" s="99">
        <f t="shared" si="30"/>
        <v>76101.14000000001</v>
      </c>
      <c r="BC67" s="99">
        <f t="shared" si="31"/>
        <v>72885.95</v>
      </c>
      <c r="BD67" s="99">
        <f>AZ67+AV67+AR67+AN67+AJ67+AF67+AB67+X67+T67+P67+L67+H67</f>
        <v>0</v>
      </c>
      <c r="BE67" s="99">
        <f t="shared" si="32"/>
        <v>0</v>
      </c>
      <c r="BF67" s="99">
        <f t="shared" si="33"/>
        <v>-390854.86</v>
      </c>
      <c r="BG67" s="99">
        <v>11021.88</v>
      </c>
      <c r="BH67" s="99"/>
      <c r="BI67" s="99">
        <f t="shared" si="34"/>
        <v>-379832.98</v>
      </c>
      <c r="BJ67" s="99">
        <f t="shared" si="35"/>
        <v>-390854.86</v>
      </c>
      <c r="BK67" s="99">
        <f t="shared" si="36"/>
        <v>0</v>
      </c>
      <c r="BL67" s="99"/>
      <c r="BM67" s="99"/>
      <c r="BN67" s="99"/>
      <c r="BO67" s="99"/>
      <c r="BP67" s="99">
        <f t="shared" si="37"/>
        <v>-390854.86</v>
      </c>
      <c r="BQ67" s="99">
        <f t="shared" si="38"/>
        <v>-390854.86</v>
      </c>
      <c r="BR67" s="99">
        <f t="shared" si="22"/>
        <v>0</v>
      </c>
      <c r="BS67" s="174"/>
      <c r="BT67" s="174"/>
      <c r="BU67" s="192"/>
    </row>
    <row r="68" spans="1:73" s="98" customFormat="1" ht="21" customHeight="1">
      <c r="A68" s="101">
        <v>56</v>
      </c>
      <c r="B68" s="174" t="s">
        <v>91</v>
      </c>
      <c r="C68" s="99">
        <v>-27758.14</v>
      </c>
      <c r="D68" s="99">
        <f t="shared" si="23"/>
        <v>-27758.14</v>
      </c>
      <c r="E68" s="99"/>
      <c r="F68" s="99">
        <v>13733.95</v>
      </c>
      <c r="G68" s="99">
        <v>10174.63</v>
      </c>
      <c r="H68" s="99"/>
      <c r="I68" s="99"/>
      <c r="J68" s="99">
        <v>13904.03</v>
      </c>
      <c r="K68" s="99">
        <v>13971.67</v>
      </c>
      <c r="L68" s="99"/>
      <c r="M68" s="99">
        <f t="shared" si="24"/>
        <v>0</v>
      </c>
      <c r="N68" s="102">
        <v>13968.17</v>
      </c>
      <c r="O68" s="99">
        <v>14924.04</v>
      </c>
      <c r="P68" s="99"/>
      <c r="Q68" s="99">
        <f t="shared" si="25"/>
        <v>0</v>
      </c>
      <c r="R68" s="99">
        <v>13968.18</v>
      </c>
      <c r="S68" s="99">
        <v>12112.95</v>
      </c>
      <c r="T68" s="99"/>
      <c r="U68" s="99">
        <f t="shared" si="26"/>
        <v>0</v>
      </c>
      <c r="V68" s="99">
        <v>14931.49</v>
      </c>
      <c r="W68" s="99">
        <v>15248.71</v>
      </c>
      <c r="X68" s="99"/>
      <c r="Y68" s="99"/>
      <c r="Z68" s="99">
        <v>14159.12</v>
      </c>
      <c r="AA68" s="99">
        <v>15383.3</v>
      </c>
      <c r="AB68" s="99"/>
      <c r="AC68" s="99"/>
      <c r="AD68" s="99">
        <v>14205.1</v>
      </c>
      <c r="AE68" s="99">
        <v>15543.81</v>
      </c>
      <c r="AF68" s="99"/>
      <c r="AG68" s="99"/>
      <c r="AH68" s="99">
        <v>14205.09</v>
      </c>
      <c r="AI68" s="99">
        <v>14260.13</v>
      </c>
      <c r="AJ68" s="99"/>
      <c r="AK68" s="99">
        <f t="shared" si="27"/>
        <v>0</v>
      </c>
      <c r="AL68" s="99">
        <v>14252.75</v>
      </c>
      <c r="AM68" s="99">
        <v>14693.84</v>
      </c>
      <c r="AN68" s="99"/>
      <c r="AO68" s="99">
        <f t="shared" si="39"/>
        <v>0</v>
      </c>
      <c r="AP68" s="99">
        <v>14252.77</v>
      </c>
      <c r="AQ68" s="99">
        <v>13755.85</v>
      </c>
      <c r="AR68" s="99"/>
      <c r="AS68" s="99">
        <f t="shared" si="40"/>
        <v>0</v>
      </c>
      <c r="AT68" s="99">
        <v>14283.57</v>
      </c>
      <c r="AU68" s="99">
        <v>14310.79</v>
      </c>
      <c r="AV68" s="99"/>
      <c r="AW68" s="99">
        <f t="shared" si="28"/>
        <v>0</v>
      </c>
      <c r="AX68" s="99">
        <v>14283.57</v>
      </c>
      <c r="AY68" s="99">
        <v>14624.93</v>
      </c>
      <c r="AZ68" s="99"/>
      <c r="BA68" s="99">
        <f t="shared" si="29"/>
        <v>0</v>
      </c>
      <c r="BB68" s="99">
        <f t="shared" si="30"/>
        <v>170147.79000000004</v>
      </c>
      <c r="BC68" s="99">
        <f t="shared" si="31"/>
        <v>169004.65000000002</v>
      </c>
      <c r="BD68" s="99">
        <f>AZ68+AV68+AR68+AN68+AJ68+AF68+AB68+X68+T68+P68+L68+H68</f>
        <v>0</v>
      </c>
      <c r="BE68" s="99">
        <f t="shared" si="32"/>
        <v>0</v>
      </c>
      <c r="BF68" s="99">
        <f t="shared" si="33"/>
        <v>141246.51</v>
      </c>
      <c r="BG68" s="99"/>
      <c r="BH68" s="99"/>
      <c r="BI68" s="99">
        <f t="shared" si="34"/>
        <v>141246.51</v>
      </c>
      <c r="BJ68" s="99">
        <f t="shared" si="35"/>
        <v>141246.51</v>
      </c>
      <c r="BK68" s="99">
        <f t="shared" si="36"/>
        <v>0</v>
      </c>
      <c r="BL68" s="99"/>
      <c r="BM68" s="99"/>
      <c r="BN68" s="99"/>
      <c r="BO68" s="99"/>
      <c r="BP68" s="99">
        <f t="shared" si="37"/>
        <v>141246.51</v>
      </c>
      <c r="BQ68" s="99">
        <f t="shared" si="38"/>
        <v>141246.51</v>
      </c>
      <c r="BR68" s="99">
        <f aca="true" t="shared" si="41" ref="BR68:BR112">E68-BM68</f>
        <v>0</v>
      </c>
      <c r="BS68" s="174"/>
      <c r="BT68" s="174"/>
      <c r="BU68" s="174"/>
    </row>
    <row r="69" spans="1:73" s="98" customFormat="1" ht="35.25" customHeight="1">
      <c r="A69" s="101">
        <v>57</v>
      </c>
      <c r="B69" s="174" t="s">
        <v>92</v>
      </c>
      <c r="C69" s="99">
        <v>237469.11</v>
      </c>
      <c r="D69" s="99">
        <f t="shared" si="23"/>
        <v>190834.69999999998</v>
      </c>
      <c r="E69" s="99">
        <v>46634.41</v>
      </c>
      <c r="F69" s="99">
        <v>6517.25</v>
      </c>
      <c r="G69" s="99">
        <v>5043.33</v>
      </c>
      <c r="H69" s="99"/>
      <c r="I69" s="99"/>
      <c r="J69" s="99">
        <v>6517.25</v>
      </c>
      <c r="K69" s="99">
        <v>6701.77</v>
      </c>
      <c r="L69" s="99"/>
      <c r="M69" s="99">
        <f t="shared" si="24"/>
        <v>0</v>
      </c>
      <c r="N69" s="99">
        <v>6567.65</v>
      </c>
      <c r="O69" s="99">
        <v>7242.67</v>
      </c>
      <c r="P69" s="99"/>
      <c r="Q69" s="99">
        <f t="shared" si="25"/>
        <v>0</v>
      </c>
      <c r="R69" s="99">
        <v>6567.65</v>
      </c>
      <c r="S69" s="99">
        <v>5878.43</v>
      </c>
      <c r="T69" s="99"/>
      <c r="U69" s="99">
        <f t="shared" si="26"/>
        <v>0</v>
      </c>
      <c r="V69" s="99">
        <v>6567.65</v>
      </c>
      <c r="W69" s="99">
        <v>7486.3</v>
      </c>
      <c r="X69" s="99"/>
      <c r="Y69" s="99"/>
      <c r="Z69" s="99">
        <v>6507.95</v>
      </c>
      <c r="AA69" s="99">
        <v>7208.14</v>
      </c>
      <c r="AB69" s="99"/>
      <c r="AC69" s="99"/>
      <c r="AD69" s="99">
        <v>6507.98</v>
      </c>
      <c r="AE69" s="99">
        <v>5695.37</v>
      </c>
      <c r="AF69" s="99"/>
      <c r="AG69" s="99"/>
      <c r="AH69" s="99">
        <v>6507.97</v>
      </c>
      <c r="AI69" s="99">
        <v>8361.33</v>
      </c>
      <c r="AJ69" s="99"/>
      <c r="AK69" s="99">
        <f t="shared" si="27"/>
        <v>0</v>
      </c>
      <c r="AL69" s="99">
        <v>6507.96</v>
      </c>
      <c r="AM69" s="99">
        <v>6156.33</v>
      </c>
      <c r="AN69" s="99"/>
      <c r="AO69" s="99">
        <f t="shared" si="39"/>
        <v>0</v>
      </c>
      <c r="AP69" s="99">
        <v>6507.97</v>
      </c>
      <c r="AQ69" s="99">
        <v>5993.48</v>
      </c>
      <c r="AR69" s="99"/>
      <c r="AS69" s="99">
        <f t="shared" si="40"/>
        <v>0</v>
      </c>
      <c r="AT69" s="99">
        <v>6507.96</v>
      </c>
      <c r="AU69" s="99">
        <v>6639.14</v>
      </c>
      <c r="AV69" s="99"/>
      <c r="AW69" s="99">
        <f t="shared" si="28"/>
        <v>0</v>
      </c>
      <c r="AX69" s="99">
        <v>6560.28</v>
      </c>
      <c r="AY69" s="99">
        <v>8341.46</v>
      </c>
      <c r="AZ69" s="99">
        <v>24079.15</v>
      </c>
      <c r="BA69" s="99">
        <f t="shared" si="29"/>
        <v>20406.0593220339</v>
      </c>
      <c r="BB69" s="99">
        <f t="shared" si="30"/>
        <v>78345.51999999999</v>
      </c>
      <c r="BC69" s="99">
        <f t="shared" si="31"/>
        <v>80747.75000000001</v>
      </c>
      <c r="BD69" s="99">
        <v>24079.15</v>
      </c>
      <c r="BE69" s="99">
        <f t="shared" si="32"/>
        <v>20406.0593220339</v>
      </c>
      <c r="BF69" s="99">
        <f t="shared" si="33"/>
        <v>294137.70999999996</v>
      </c>
      <c r="BG69" s="99"/>
      <c r="BH69" s="99"/>
      <c r="BI69" s="99">
        <f t="shared" si="34"/>
        <v>294137.70999999996</v>
      </c>
      <c r="BJ69" s="99">
        <f t="shared" si="35"/>
        <v>271582.45</v>
      </c>
      <c r="BK69" s="99">
        <f t="shared" si="36"/>
        <v>46634.41</v>
      </c>
      <c r="BL69" s="99"/>
      <c r="BM69" s="99"/>
      <c r="BN69" s="99"/>
      <c r="BO69" s="99"/>
      <c r="BP69" s="99">
        <f t="shared" si="37"/>
        <v>294137.70999999996</v>
      </c>
      <c r="BQ69" s="99">
        <f t="shared" si="38"/>
        <v>247503.30000000002</v>
      </c>
      <c r="BR69" s="99">
        <f t="shared" si="41"/>
        <v>46634.41</v>
      </c>
      <c r="BS69" s="174" t="s">
        <v>326</v>
      </c>
      <c r="BT69" s="174" t="s">
        <v>327</v>
      </c>
      <c r="BU69" s="174" t="s">
        <v>342</v>
      </c>
    </row>
    <row r="70" spans="1:73" s="98" customFormat="1" ht="21" customHeight="1">
      <c r="A70" s="191">
        <v>58</v>
      </c>
      <c r="B70" s="192" t="s">
        <v>93</v>
      </c>
      <c r="C70" s="99">
        <v>198816.02</v>
      </c>
      <c r="D70" s="99">
        <f t="shared" si="23"/>
        <v>183451.65</v>
      </c>
      <c r="E70" s="99">
        <v>15364.37</v>
      </c>
      <c r="F70" s="99">
        <v>12869.42</v>
      </c>
      <c r="G70" s="99">
        <v>8896.29</v>
      </c>
      <c r="H70" s="99"/>
      <c r="I70" s="99"/>
      <c r="J70" s="99">
        <v>12933.36</v>
      </c>
      <c r="K70" s="99">
        <v>11333.07</v>
      </c>
      <c r="L70" s="99"/>
      <c r="M70" s="99">
        <f t="shared" si="24"/>
        <v>0</v>
      </c>
      <c r="N70" s="99">
        <v>12933.34</v>
      </c>
      <c r="O70" s="99">
        <v>13075.45</v>
      </c>
      <c r="P70" s="99"/>
      <c r="Q70" s="99">
        <f t="shared" si="25"/>
        <v>0</v>
      </c>
      <c r="R70" s="99">
        <v>12933.33</v>
      </c>
      <c r="S70" s="99">
        <v>11966.34</v>
      </c>
      <c r="T70" s="99"/>
      <c r="U70" s="99">
        <f t="shared" si="26"/>
        <v>0</v>
      </c>
      <c r="V70" s="99">
        <v>12933.33</v>
      </c>
      <c r="W70" s="99">
        <v>12675.08</v>
      </c>
      <c r="X70" s="99"/>
      <c r="Y70" s="99"/>
      <c r="Z70" s="99">
        <v>12980.76</v>
      </c>
      <c r="AA70" s="99">
        <v>13716.95</v>
      </c>
      <c r="AB70" s="99"/>
      <c r="AC70" s="99"/>
      <c r="AD70" s="99">
        <v>13027.51</v>
      </c>
      <c r="AE70" s="99">
        <v>12736.52</v>
      </c>
      <c r="AF70" s="99"/>
      <c r="AG70" s="99"/>
      <c r="AH70" s="99">
        <v>13044.27</v>
      </c>
      <c r="AI70" s="99">
        <v>14065.33</v>
      </c>
      <c r="AJ70" s="99"/>
      <c r="AK70" s="99">
        <f t="shared" si="27"/>
        <v>0</v>
      </c>
      <c r="AL70" s="99">
        <v>13044.23</v>
      </c>
      <c r="AM70" s="99">
        <v>12166.16</v>
      </c>
      <c r="AN70" s="99"/>
      <c r="AO70" s="99">
        <f t="shared" si="39"/>
        <v>0</v>
      </c>
      <c r="AP70" s="99">
        <v>13044.25</v>
      </c>
      <c r="AQ70" s="99">
        <v>13298.5</v>
      </c>
      <c r="AR70" s="99">
        <v>166280.44</v>
      </c>
      <c r="AS70" s="99">
        <f>AR70</f>
        <v>166280.44</v>
      </c>
      <c r="AT70" s="99">
        <v>13044.24</v>
      </c>
      <c r="AU70" s="99">
        <v>13101.82</v>
      </c>
      <c r="AV70" s="99">
        <v>100800</v>
      </c>
      <c r="AW70" s="99">
        <f t="shared" si="28"/>
        <v>85423.72881355933</v>
      </c>
      <c r="AX70" s="99">
        <v>13109.98</v>
      </c>
      <c r="AY70" s="99">
        <v>13458.81</v>
      </c>
      <c r="AZ70" s="99"/>
      <c r="BA70" s="99">
        <f t="shared" si="29"/>
        <v>0</v>
      </c>
      <c r="BB70" s="99">
        <f t="shared" si="30"/>
        <v>155898.02</v>
      </c>
      <c r="BC70" s="99">
        <f t="shared" si="31"/>
        <v>150490.32</v>
      </c>
      <c r="BD70" s="110">
        <v>267080.44</v>
      </c>
      <c r="BE70" s="99">
        <f t="shared" si="32"/>
        <v>251704.16881355934</v>
      </c>
      <c r="BF70" s="99">
        <f t="shared" si="33"/>
        <v>82225.89999999997</v>
      </c>
      <c r="BG70" s="99"/>
      <c r="BH70" s="99"/>
      <c r="BI70" s="99">
        <f t="shared" si="34"/>
        <v>82225.89999999997</v>
      </c>
      <c r="BJ70" s="99">
        <f t="shared" si="35"/>
        <v>333941.97</v>
      </c>
      <c r="BK70" s="99">
        <f t="shared" si="36"/>
        <v>15364.37</v>
      </c>
      <c r="BL70" s="99"/>
      <c r="BM70" s="99"/>
      <c r="BN70" s="99"/>
      <c r="BO70" s="99"/>
      <c r="BP70" s="99">
        <f t="shared" si="37"/>
        <v>82225.89999999997</v>
      </c>
      <c r="BQ70" s="99">
        <f t="shared" si="38"/>
        <v>66861.52999999997</v>
      </c>
      <c r="BR70" s="99">
        <f t="shared" si="41"/>
        <v>15364.37</v>
      </c>
      <c r="BS70" s="174" t="s">
        <v>239</v>
      </c>
      <c r="BT70" s="174" t="s">
        <v>240</v>
      </c>
      <c r="BU70" s="192" t="s">
        <v>231</v>
      </c>
    </row>
    <row r="71" spans="1:73" s="98" customFormat="1" ht="21" customHeight="1">
      <c r="A71" s="191"/>
      <c r="B71" s="192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  <c r="AA71" s="99"/>
      <c r="AB71" s="99"/>
      <c r="AC71" s="99"/>
      <c r="AD71" s="99"/>
      <c r="AE71" s="99"/>
      <c r="AF71" s="99"/>
      <c r="AG71" s="99"/>
      <c r="AH71" s="99"/>
      <c r="AI71" s="99"/>
      <c r="AJ71" s="99"/>
      <c r="AK71" s="99"/>
      <c r="AL71" s="99"/>
      <c r="AM71" s="99"/>
      <c r="AN71" s="99"/>
      <c r="AO71" s="99"/>
      <c r="AP71" s="99"/>
      <c r="AQ71" s="99"/>
      <c r="AR71" s="99"/>
      <c r="AS71" s="99"/>
      <c r="AT71" s="99"/>
      <c r="AU71" s="99"/>
      <c r="AV71" s="99"/>
      <c r="AW71" s="99"/>
      <c r="AX71" s="99"/>
      <c r="AY71" s="99"/>
      <c r="AZ71" s="99"/>
      <c r="BA71" s="99"/>
      <c r="BB71" s="99"/>
      <c r="BC71" s="99"/>
      <c r="BD71" s="110"/>
      <c r="BE71" s="99"/>
      <c r="BF71" s="99"/>
      <c r="BG71" s="99"/>
      <c r="BH71" s="99"/>
      <c r="BI71" s="99"/>
      <c r="BJ71" s="99"/>
      <c r="BK71" s="99"/>
      <c r="BL71" s="99"/>
      <c r="BM71" s="99"/>
      <c r="BN71" s="99"/>
      <c r="BO71" s="99"/>
      <c r="BP71" s="99"/>
      <c r="BQ71" s="99"/>
      <c r="BR71" s="99"/>
      <c r="BS71" s="174" t="s">
        <v>263</v>
      </c>
      <c r="BT71" s="174" t="s">
        <v>264</v>
      </c>
      <c r="BU71" s="192"/>
    </row>
    <row r="72" spans="1:73" s="98" customFormat="1" ht="21" customHeight="1">
      <c r="A72" s="101">
        <v>60</v>
      </c>
      <c r="B72" s="174" t="s">
        <v>95</v>
      </c>
      <c r="C72" s="99">
        <v>185725.41</v>
      </c>
      <c r="D72" s="99">
        <f t="shared" si="23"/>
        <v>171083.08000000002</v>
      </c>
      <c r="E72" s="99">
        <v>14642.33</v>
      </c>
      <c r="F72" s="99">
        <v>5594.89</v>
      </c>
      <c r="G72" s="99">
        <v>4134.13</v>
      </c>
      <c r="H72" s="99"/>
      <c r="I72" s="99"/>
      <c r="J72" s="99">
        <v>5594.89</v>
      </c>
      <c r="K72" s="99">
        <v>5092.24</v>
      </c>
      <c r="L72" s="99"/>
      <c r="M72" s="99">
        <f t="shared" si="24"/>
        <v>0</v>
      </c>
      <c r="N72" s="99">
        <v>5594.92</v>
      </c>
      <c r="O72" s="99">
        <v>6874.03</v>
      </c>
      <c r="P72" s="99"/>
      <c r="Q72" s="99">
        <f t="shared" si="25"/>
        <v>0</v>
      </c>
      <c r="R72" s="99">
        <v>5621.03</v>
      </c>
      <c r="S72" s="99">
        <v>5148.28</v>
      </c>
      <c r="T72" s="99">
        <v>6498.04</v>
      </c>
      <c r="U72" s="99">
        <f t="shared" si="26"/>
        <v>5506.813559322034</v>
      </c>
      <c r="V72" s="99">
        <v>5621.03</v>
      </c>
      <c r="W72" s="99">
        <v>4965.28</v>
      </c>
      <c r="X72" s="99"/>
      <c r="Y72" s="99"/>
      <c r="Z72" s="99">
        <v>5621.03</v>
      </c>
      <c r="AA72" s="99">
        <v>5683.5</v>
      </c>
      <c r="AB72" s="99"/>
      <c r="AC72" s="99"/>
      <c r="AD72" s="99">
        <v>5621.03</v>
      </c>
      <c r="AE72" s="99">
        <v>5319.17</v>
      </c>
      <c r="AF72" s="99"/>
      <c r="AG72" s="99"/>
      <c r="AH72" s="99">
        <v>5621.03</v>
      </c>
      <c r="AI72" s="99">
        <v>5870.72</v>
      </c>
      <c r="AJ72" s="99"/>
      <c r="AK72" s="99">
        <f t="shared" si="27"/>
        <v>0</v>
      </c>
      <c r="AL72" s="99">
        <v>5621.04</v>
      </c>
      <c r="AM72" s="99">
        <v>5547.25</v>
      </c>
      <c r="AN72" s="99"/>
      <c r="AO72" s="99">
        <f t="shared" si="39"/>
        <v>0</v>
      </c>
      <c r="AP72" s="99">
        <v>5621.03</v>
      </c>
      <c r="AQ72" s="99">
        <v>5096.93</v>
      </c>
      <c r="AR72" s="99"/>
      <c r="AS72" s="99">
        <f aca="true" t="shared" si="42" ref="AS72:AS127">AR72/1.18</f>
        <v>0</v>
      </c>
      <c r="AT72" s="99">
        <v>5621.04</v>
      </c>
      <c r="AU72" s="99">
        <v>4682.06</v>
      </c>
      <c r="AV72" s="99"/>
      <c r="AW72" s="99">
        <f t="shared" si="28"/>
        <v>0</v>
      </c>
      <c r="AX72" s="99">
        <v>5621.03</v>
      </c>
      <c r="AY72" s="99">
        <v>6670.89</v>
      </c>
      <c r="AZ72" s="99"/>
      <c r="BA72" s="99">
        <f t="shared" si="29"/>
        <v>0</v>
      </c>
      <c r="BB72" s="99">
        <f t="shared" si="30"/>
        <v>67373.98999999999</v>
      </c>
      <c r="BC72" s="99">
        <f t="shared" si="31"/>
        <v>65084.479999999996</v>
      </c>
      <c r="BD72" s="99">
        <v>6498.04</v>
      </c>
      <c r="BE72" s="99">
        <f t="shared" si="32"/>
        <v>5506.813559322034</v>
      </c>
      <c r="BF72" s="99">
        <f t="shared" si="33"/>
        <v>244311.85</v>
      </c>
      <c r="BG72" s="99"/>
      <c r="BH72" s="99"/>
      <c r="BI72" s="99">
        <f t="shared" si="34"/>
        <v>244311.85</v>
      </c>
      <c r="BJ72" s="99">
        <f t="shared" si="35"/>
        <v>236167.56</v>
      </c>
      <c r="BK72" s="99">
        <f t="shared" si="36"/>
        <v>14642.33</v>
      </c>
      <c r="BL72" s="99"/>
      <c r="BM72" s="99"/>
      <c r="BN72" s="99"/>
      <c r="BO72" s="99"/>
      <c r="BP72" s="99">
        <f t="shared" si="37"/>
        <v>244311.85</v>
      </c>
      <c r="BQ72" s="99">
        <f t="shared" si="38"/>
        <v>229669.52</v>
      </c>
      <c r="BR72" s="99">
        <f t="shared" si="41"/>
        <v>14642.33</v>
      </c>
      <c r="BS72" s="174" t="s">
        <v>232</v>
      </c>
      <c r="BT72" s="174" t="s">
        <v>233</v>
      </c>
      <c r="BU72" s="174" t="s">
        <v>234</v>
      </c>
    </row>
    <row r="73" spans="1:73" s="98" customFormat="1" ht="32.25" customHeight="1">
      <c r="A73" s="101">
        <v>61</v>
      </c>
      <c r="B73" s="174" t="s">
        <v>96</v>
      </c>
      <c r="C73" s="99">
        <v>-187950.32</v>
      </c>
      <c r="D73" s="99">
        <f t="shared" si="23"/>
        <v>-187950.32</v>
      </c>
      <c r="E73" s="99"/>
      <c r="F73" s="99">
        <v>6445.08</v>
      </c>
      <c r="G73" s="99">
        <v>4824.48</v>
      </c>
      <c r="H73" s="99"/>
      <c r="I73" s="99"/>
      <c r="J73" s="99">
        <v>6445.08</v>
      </c>
      <c r="K73" s="99">
        <v>7448.71</v>
      </c>
      <c r="L73" s="99"/>
      <c r="M73" s="99">
        <f t="shared" si="24"/>
        <v>0</v>
      </c>
      <c r="N73" s="102">
        <v>6445.08</v>
      </c>
      <c r="O73" s="99">
        <v>6886.54</v>
      </c>
      <c r="P73" s="99"/>
      <c r="Q73" s="99">
        <f t="shared" si="25"/>
        <v>0</v>
      </c>
      <c r="R73" s="99">
        <v>6491.95</v>
      </c>
      <c r="S73" s="99">
        <v>6694.27</v>
      </c>
      <c r="T73" s="99"/>
      <c r="U73" s="99">
        <f t="shared" si="26"/>
        <v>0</v>
      </c>
      <c r="V73" s="99">
        <v>6491.95</v>
      </c>
      <c r="W73" s="99">
        <v>5673.45</v>
      </c>
      <c r="X73" s="99"/>
      <c r="Y73" s="99"/>
      <c r="Z73" s="99">
        <v>6491.94</v>
      </c>
      <c r="AA73" s="99">
        <v>6118.84</v>
      </c>
      <c r="AB73" s="99"/>
      <c r="AC73" s="99"/>
      <c r="AD73" s="99">
        <v>6491.94</v>
      </c>
      <c r="AE73" s="99">
        <v>6938.79</v>
      </c>
      <c r="AF73" s="99"/>
      <c r="AG73" s="99"/>
      <c r="AH73" s="99">
        <v>6491.95</v>
      </c>
      <c r="AI73" s="99">
        <v>9221.39</v>
      </c>
      <c r="AJ73" s="99"/>
      <c r="AK73" s="99">
        <f t="shared" si="27"/>
        <v>0</v>
      </c>
      <c r="AL73" s="99">
        <v>6491.94</v>
      </c>
      <c r="AM73" s="99">
        <v>5403.22</v>
      </c>
      <c r="AN73" s="99"/>
      <c r="AO73" s="99">
        <f t="shared" si="39"/>
        <v>0</v>
      </c>
      <c r="AP73" s="99">
        <v>6491.94</v>
      </c>
      <c r="AQ73" s="99">
        <v>6142.35</v>
      </c>
      <c r="AR73" s="99"/>
      <c r="AS73" s="99">
        <f t="shared" si="42"/>
        <v>0</v>
      </c>
      <c r="AT73" s="99">
        <v>6491.94</v>
      </c>
      <c r="AU73" s="99">
        <v>5486.57</v>
      </c>
      <c r="AV73" s="99"/>
      <c r="AW73" s="99">
        <f t="shared" si="28"/>
        <v>0</v>
      </c>
      <c r="AX73" s="99">
        <v>6491.94</v>
      </c>
      <c r="AY73" s="99">
        <v>7233.38</v>
      </c>
      <c r="AZ73" s="105">
        <v>77.2</v>
      </c>
      <c r="BA73" s="99">
        <f t="shared" si="29"/>
        <v>65.42372881355932</v>
      </c>
      <c r="BB73" s="99">
        <f t="shared" si="30"/>
        <v>77762.73</v>
      </c>
      <c r="BC73" s="99">
        <f t="shared" si="31"/>
        <v>78071.99</v>
      </c>
      <c r="BD73" s="99">
        <v>77.2</v>
      </c>
      <c r="BE73" s="99">
        <f t="shared" si="32"/>
        <v>65.42372881355932</v>
      </c>
      <c r="BF73" s="99">
        <f t="shared" si="33"/>
        <v>-109955.53</v>
      </c>
      <c r="BG73" s="99"/>
      <c r="BH73" s="99"/>
      <c r="BI73" s="99">
        <f t="shared" si="34"/>
        <v>-109955.53</v>
      </c>
      <c r="BJ73" s="99">
        <f t="shared" si="35"/>
        <v>-109878.33</v>
      </c>
      <c r="BK73" s="99">
        <f t="shared" si="36"/>
        <v>0</v>
      </c>
      <c r="BL73" s="99"/>
      <c r="BM73" s="99"/>
      <c r="BN73" s="99"/>
      <c r="BO73" s="99"/>
      <c r="BP73" s="99">
        <f t="shared" si="37"/>
        <v>-109955.53</v>
      </c>
      <c r="BQ73" s="99">
        <f t="shared" si="38"/>
        <v>-109955.53</v>
      </c>
      <c r="BR73" s="99">
        <f t="shared" si="41"/>
        <v>0</v>
      </c>
      <c r="BS73" s="174" t="s">
        <v>266</v>
      </c>
      <c r="BT73" s="174" t="s">
        <v>265</v>
      </c>
      <c r="BU73" s="174" t="s">
        <v>347</v>
      </c>
    </row>
    <row r="74" spans="1:73" s="98" customFormat="1" ht="21" customHeight="1">
      <c r="A74" s="191">
        <v>62</v>
      </c>
      <c r="B74" s="192" t="s">
        <v>97</v>
      </c>
      <c r="C74" s="99">
        <v>303700.1</v>
      </c>
      <c r="D74" s="99">
        <f t="shared" si="23"/>
        <v>275288.70999999996</v>
      </c>
      <c r="E74" s="99">
        <v>28411.39</v>
      </c>
      <c r="F74" s="99">
        <v>16745.05</v>
      </c>
      <c r="G74" s="99">
        <v>15341.01</v>
      </c>
      <c r="H74" s="99"/>
      <c r="I74" s="99"/>
      <c r="J74" s="99">
        <v>17058.81</v>
      </c>
      <c r="K74" s="99">
        <v>15918.83</v>
      </c>
      <c r="L74" s="99"/>
      <c r="M74" s="99">
        <f t="shared" si="24"/>
        <v>0</v>
      </c>
      <c r="N74" s="102">
        <v>16810.09</v>
      </c>
      <c r="O74" s="99">
        <v>18562.44</v>
      </c>
      <c r="P74" s="99"/>
      <c r="Q74" s="99">
        <f t="shared" si="25"/>
        <v>0</v>
      </c>
      <c r="R74" s="99">
        <v>16810.09</v>
      </c>
      <c r="S74" s="99">
        <v>15407.09</v>
      </c>
      <c r="T74" s="99"/>
      <c r="U74" s="99">
        <f t="shared" si="26"/>
        <v>0</v>
      </c>
      <c r="V74" s="99">
        <v>17421.81</v>
      </c>
      <c r="W74" s="99">
        <v>15458.49</v>
      </c>
      <c r="X74" s="99"/>
      <c r="Y74" s="99"/>
      <c r="Z74" s="99">
        <v>16970.23</v>
      </c>
      <c r="AA74" s="99">
        <v>17595.28</v>
      </c>
      <c r="AB74" s="99"/>
      <c r="AC74" s="99"/>
      <c r="AD74" s="99">
        <v>17018.04</v>
      </c>
      <c r="AE74" s="99">
        <v>18816.92</v>
      </c>
      <c r="AF74" s="99"/>
      <c r="AG74" s="99"/>
      <c r="AH74" s="99">
        <v>16998.35</v>
      </c>
      <c r="AI74" s="99">
        <v>15799.78</v>
      </c>
      <c r="AJ74" s="99"/>
      <c r="AK74" s="99">
        <f t="shared" si="27"/>
        <v>0</v>
      </c>
      <c r="AL74" s="99">
        <v>17021.84</v>
      </c>
      <c r="AM74" s="99">
        <v>17654.43</v>
      </c>
      <c r="AN74" s="99"/>
      <c r="AO74" s="99">
        <f t="shared" si="39"/>
        <v>0</v>
      </c>
      <c r="AP74" s="99">
        <v>17021.83</v>
      </c>
      <c r="AQ74" s="99">
        <v>16594.77</v>
      </c>
      <c r="AR74" s="99">
        <f>370000+108799.4</f>
        <v>478799.4</v>
      </c>
      <c r="AS74" s="99">
        <f t="shared" si="42"/>
        <v>405762.20338983054</v>
      </c>
      <c r="AT74" s="99">
        <v>17021.82</v>
      </c>
      <c r="AU74" s="99">
        <v>17758.32</v>
      </c>
      <c r="AV74" s="99"/>
      <c r="AW74" s="99">
        <f t="shared" si="28"/>
        <v>0</v>
      </c>
      <c r="AX74" s="99">
        <v>17067.28</v>
      </c>
      <c r="AY74" s="99">
        <v>18598.19</v>
      </c>
      <c r="AZ74" s="99"/>
      <c r="BA74" s="99">
        <f t="shared" si="29"/>
        <v>0</v>
      </c>
      <c r="BB74" s="99">
        <f t="shared" si="30"/>
        <v>203965.24</v>
      </c>
      <c r="BC74" s="99">
        <f t="shared" si="31"/>
        <v>203505.55</v>
      </c>
      <c r="BD74" s="110">
        <v>478799.4</v>
      </c>
      <c r="BE74" s="99">
        <f t="shared" si="32"/>
        <v>405762.20338983054</v>
      </c>
      <c r="BF74" s="99">
        <f t="shared" si="33"/>
        <v>28406.24999999994</v>
      </c>
      <c r="BG74" s="99">
        <v>12317.52</v>
      </c>
      <c r="BH74" s="99"/>
      <c r="BI74" s="99">
        <f t="shared" si="34"/>
        <v>40723.769999999946</v>
      </c>
      <c r="BJ74" s="99">
        <f t="shared" si="35"/>
        <v>478794.25999999995</v>
      </c>
      <c r="BK74" s="99">
        <f t="shared" si="36"/>
        <v>28411.39</v>
      </c>
      <c r="BL74" s="99"/>
      <c r="BM74" s="99"/>
      <c r="BN74" s="99"/>
      <c r="BO74" s="99"/>
      <c r="BP74" s="99">
        <f t="shared" si="37"/>
        <v>28406.24999999994</v>
      </c>
      <c r="BQ74" s="99">
        <f t="shared" si="38"/>
        <v>-5.1400000000721775</v>
      </c>
      <c r="BR74" s="99">
        <f t="shared" si="41"/>
        <v>28411.39</v>
      </c>
      <c r="BS74" s="174" t="s">
        <v>224</v>
      </c>
      <c r="BT74" s="174" t="s">
        <v>267</v>
      </c>
      <c r="BU74" s="192" t="s">
        <v>270</v>
      </c>
    </row>
    <row r="75" spans="1:73" s="98" customFormat="1" ht="21" customHeight="1">
      <c r="A75" s="191"/>
      <c r="B75" s="192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102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  <c r="AA75" s="99"/>
      <c r="AB75" s="99"/>
      <c r="AC75" s="99"/>
      <c r="AD75" s="99"/>
      <c r="AE75" s="99"/>
      <c r="AF75" s="99"/>
      <c r="AG75" s="99"/>
      <c r="AH75" s="99"/>
      <c r="AI75" s="99"/>
      <c r="AJ75" s="99"/>
      <c r="AK75" s="99"/>
      <c r="AL75" s="99"/>
      <c r="AM75" s="99"/>
      <c r="AN75" s="99"/>
      <c r="AO75" s="99"/>
      <c r="AP75" s="99"/>
      <c r="AQ75" s="99"/>
      <c r="AR75" s="99"/>
      <c r="AS75" s="99"/>
      <c r="AT75" s="99"/>
      <c r="AU75" s="99"/>
      <c r="AV75" s="99"/>
      <c r="AW75" s="99"/>
      <c r="AX75" s="99"/>
      <c r="AY75" s="99"/>
      <c r="AZ75" s="99"/>
      <c r="BA75" s="99"/>
      <c r="BB75" s="99"/>
      <c r="BC75" s="99"/>
      <c r="BD75" s="110"/>
      <c r="BE75" s="99"/>
      <c r="BF75" s="99"/>
      <c r="BG75" s="99"/>
      <c r="BH75" s="99"/>
      <c r="BI75" s="99"/>
      <c r="BJ75" s="99"/>
      <c r="BK75" s="99"/>
      <c r="BL75" s="99"/>
      <c r="BM75" s="99"/>
      <c r="BN75" s="99"/>
      <c r="BO75" s="99"/>
      <c r="BP75" s="99"/>
      <c r="BQ75" s="99"/>
      <c r="BR75" s="99"/>
      <c r="BS75" s="174" t="s">
        <v>269</v>
      </c>
      <c r="BT75" s="174" t="s">
        <v>268</v>
      </c>
      <c r="BU75" s="192"/>
    </row>
    <row r="76" spans="1:73" s="98" customFormat="1" ht="21" customHeight="1">
      <c r="A76" s="101">
        <v>63</v>
      </c>
      <c r="B76" s="174" t="s">
        <v>98</v>
      </c>
      <c r="C76" s="99">
        <v>147963.15</v>
      </c>
      <c r="D76" s="99">
        <f t="shared" si="23"/>
        <v>135840.62</v>
      </c>
      <c r="E76" s="99">
        <v>12122.53</v>
      </c>
      <c r="F76" s="99">
        <v>4458.18</v>
      </c>
      <c r="G76" s="99">
        <v>3852.93</v>
      </c>
      <c r="H76" s="99"/>
      <c r="I76" s="99"/>
      <c r="J76" s="99">
        <v>4458.19</v>
      </c>
      <c r="K76" s="99">
        <v>4583.68</v>
      </c>
      <c r="L76" s="99"/>
      <c r="M76" s="99">
        <f t="shared" si="24"/>
        <v>0</v>
      </c>
      <c r="N76" s="102">
        <v>4458.18</v>
      </c>
      <c r="O76" s="99">
        <v>4621.82</v>
      </c>
      <c r="P76" s="99"/>
      <c r="Q76" s="99">
        <f t="shared" si="25"/>
        <v>0</v>
      </c>
      <c r="R76" s="99">
        <v>4458.18</v>
      </c>
      <c r="S76" s="99">
        <v>4178</v>
      </c>
      <c r="T76" s="99"/>
      <c r="U76" s="99">
        <f t="shared" si="26"/>
        <v>0</v>
      </c>
      <c r="V76" s="99">
        <v>4458.18</v>
      </c>
      <c r="W76" s="99">
        <v>4647.16</v>
      </c>
      <c r="X76" s="99"/>
      <c r="Y76" s="99"/>
      <c r="Z76" s="99">
        <v>4458.18</v>
      </c>
      <c r="AA76" s="99">
        <v>4562.8</v>
      </c>
      <c r="AB76" s="99"/>
      <c r="AC76" s="99"/>
      <c r="AD76" s="99">
        <v>4434.32</v>
      </c>
      <c r="AE76" s="99">
        <v>3487.32</v>
      </c>
      <c r="AF76" s="99"/>
      <c r="AG76" s="99"/>
      <c r="AH76" s="99">
        <v>4458.18</v>
      </c>
      <c r="AI76" s="99">
        <v>4656.85</v>
      </c>
      <c r="AJ76" s="99"/>
      <c r="AK76" s="99">
        <f t="shared" si="27"/>
        <v>0</v>
      </c>
      <c r="AL76" s="99">
        <v>4458.18</v>
      </c>
      <c r="AM76" s="99">
        <v>4469.97</v>
      </c>
      <c r="AN76" s="99"/>
      <c r="AO76" s="99">
        <f t="shared" si="39"/>
        <v>0</v>
      </c>
      <c r="AP76" s="99">
        <v>4458.18</v>
      </c>
      <c r="AQ76" s="99">
        <v>4798.41</v>
      </c>
      <c r="AR76" s="99"/>
      <c r="AS76" s="99">
        <f t="shared" si="42"/>
        <v>0</v>
      </c>
      <c r="AT76" s="99">
        <v>4458.18</v>
      </c>
      <c r="AU76" s="99">
        <v>3849.31</v>
      </c>
      <c r="AV76" s="99"/>
      <c r="AW76" s="99">
        <f t="shared" si="28"/>
        <v>0</v>
      </c>
      <c r="AX76" s="99">
        <v>4458.18</v>
      </c>
      <c r="AY76" s="99">
        <v>5001.03</v>
      </c>
      <c r="AZ76" s="99"/>
      <c r="BA76" s="99">
        <f t="shared" si="29"/>
        <v>0</v>
      </c>
      <c r="BB76" s="99">
        <f t="shared" si="30"/>
        <v>53474.310000000005</v>
      </c>
      <c r="BC76" s="99">
        <f t="shared" si="31"/>
        <v>52709.28</v>
      </c>
      <c r="BD76" s="99">
        <f>AZ76+AV76+AR76+AN76+AJ76+AF76+AB76+X76+T76+P76+L76+H76</f>
        <v>0</v>
      </c>
      <c r="BE76" s="99">
        <f t="shared" si="32"/>
        <v>0</v>
      </c>
      <c r="BF76" s="99">
        <f t="shared" si="33"/>
        <v>200672.43</v>
      </c>
      <c r="BG76" s="99"/>
      <c r="BH76" s="99"/>
      <c r="BI76" s="99">
        <f t="shared" si="34"/>
        <v>200672.43</v>
      </c>
      <c r="BJ76" s="99">
        <f t="shared" si="35"/>
        <v>188549.9</v>
      </c>
      <c r="BK76" s="99">
        <f t="shared" si="36"/>
        <v>12122.53</v>
      </c>
      <c r="BL76" s="99"/>
      <c r="BM76" s="99"/>
      <c r="BN76" s="99"/>
      <c r="BO76" s="99"/>
      <c r="BP76" s="99">
        <f t="shared" si="37"/>
        <v>200672.43</v>
      </c>
      <c r="BQ76" s="99">
        <f t="shared" si="38"/>
        <v>188549.9</v>
      </c>
      <c r="BR76" s="99">
        <f t="shared" si="41"/>
        <v>12122.53</v>
      </c>
      <c r="BS76" s="174"/>
      <c r="BT76" s="174"/>
      <c r="BU76" s="174"/>
    </row>
    <row r="77" spans="1:73" s="98" customFormat="1" ht="21" customHeight="1">
      <c r="A77" s="191">
        <v>64</v>
      </c>
      <c r="B77" s="192" t="s">
        <v>99</v>
      </c>
      <c r="C77" s="99">
        <v>-36695.24</v>
      </c>
      <c r="D77" s="99">
        <f t="shared" si="23"/>
        <v>-36695.24</v>
      </c>
      <c r="E77" s="99"/>
      <c r="F77" s="99">
        <v>27466.14</v>
      </c>
      <c r="G77" s="99">
        <v>25164.74</v>
      </c>
      <c r="H77" s="99"/>
      <c r="I77" s="99"/>
      <c r="J77" s="99">
        <v>26764.66</v>
      </c>
      <c r="K77" s="99">
        <v>22496.23</v>
      </c>
      <c r="L77" s="99"/>
      <c r="M77" s="99">
        <f t="shared" si="24"/>
        <v>0</v>
      </c>
      <c r="N77" s="99">
        <v>27605.83</v>
      </c>
      <c r="O77" s="99">
        <v>31090.57</v>
      </c>
      <c r="P77" s="99"/>
      <c r="Q77" s="99">
        <f t="shared" si="25"/>
        <v>0</v>
      </c>
      <c r="R77" s="99">
        <v>27368.26</v>
      </c>
      <c r="S77" s="99">
        <v>26222.73</v>
      </c>
      <c r="T77" s="99"/>
      <c r="U77" s="99">
        <f t="shared" si="26"/>
        <v>0</v>
      </c>
      <c r="V77" s="99">
        <v>26927.97</v>
      </c>
      <c r="W77" s="99">
        <v>25001.24</v>
      </c>
      <c r="X77" s="99">
        <v>162000</v>
      </c>
      <c r="Y77" s="99">
        <f>X77/1.18</f>
        <v>137288.13559322036</v>
      </c>
      <c r="Z77" s="99">
        <v>25272.52</v>
      </c>
      <c r="AA77" s="99">
        <v>29542.64</v>
      </c>
      <c r="AB77" s="99"/>
      <c r="AC77" s="99"/>
      <c r="AD77" s="99">
        <v>26897.93</v>
      </c>
      <c r="AE77" s="99">
        <v>25840.01</v>
      </c>
      <c r="AF77" s="99"/>
      <c r="AG77" s="99"/>
      <c r="AH77" s="99">
        <v>26924.71</v>
      </c>
      <c r="AI77" s="99">
        <v>28596.04</v>
      </c>
      <c r="AJ77" s="99"/>
      <c r="AK77" s="99">
        <f t="shared" si="27"/>
        <v>0</v>
      </c>
      <c r="AL77" s="99">
        <v>26924.71</v>
      </c>
      <c r="AM77" s="99">
        <v>25659.77</v>
      </c>
      <c r="AN77" s="99"/>
      <c r="AO77" s="99">
        <f t="shared" si="39"/>
        <v>0</v>
      </c>
      <c r="AP77" s="99">
        <v>27334.91</v>
      </c>
      <c r="AQ77" s="99">
        <v>29669.33</v>
      </c>
      <c r="AR77" s="99">
        <v>12934.52</v>
      </c>
      <c r="AS77" s="99">
        <f t="shared" si="42"/>
        <v>10961.457627118645</v>
      </c>
      <c r="AT77" s="99">
        <v>26990.88</v>
      </c>
      <c r="AU77" s="99">
        <v>25393.23</v>
      </c>
      <c r="AV77" s="99"/>
      <c r="AW77" s="99">
        <f t="shared" si="28"/>
        <v>0</v>
      </c>
      <c r="AX77" s="99">
        <v>28444.58</v>
      </c>
      <c r="AY77" s="99">
        <v>31360.43</v>
      </c>
      <c r="AZ77" s="105">
        <v>10.99</v>
      </c>
      <c r="BA77" s="99">
        <f t="shared" si="29"/>
        <v>9.3135593220339</v>
      </c>
      <c r="BB77" s="99">
        <f t="shared" si="30"/>
        <v>324923.1</v>
      </c>
      <c r="BC77" s="99">
        <f t="shared" si="31"/>
        <v>326036.95999999996</v>
      </c>
      <c r="BD77" s="110">
        <v>174945.51</v>
      </c>
      <c r="BE77" s="99">
        <f t="shared" si="32"/>
        <v>148258.90677966105</v>
      </c>
      <c r="BF77" s="99">
        <f t="shared" si="33"/>
        <v>114396.20999999996</v>
      </c>
      <c r="BG77" s="99">
        <v>24516.36</v>
      </c>
      <c r="BH77" s="99"/>
      <c r="BI77" s="99">
        <f t="shared" si="34"/>
        <v>138912.56999999995</v>
      </c>
      <c r="BJ77" s="99">
        <f t="shared" si="35"/>
        <v>289341.72</v>
      </c>
      <c r="BK77" s="99">
        <f t="shared" si="36"/>
        <v>0</v>
      </c>
      <c r="BL77" s="99"/>
      <c r="BM77" s="99"/>
      <c r="BN77" s="99"/>
      <c r="BO77" s="99"/>
      <c r="BP77" s="99">
        <f t="shared" si="37"/>
        <v>114396.20999999996</v>
      </c>
      <c r="BQ77" s="99">
        <f t="shared" si="38"/>
        <v>114396.20999999996</v>
      </c>
      <c r="BR77" s="99">
        <f t="shared" si="41"/>
        <v>0</v>
      </c>
      <c r="BS77" s="174" t="s">
        <v>271</v>
      </c>
      <c r="BT77" s="174" t="s">
        <v>268</v>
      </c>
      <c r="BU77" s="174" t="s">
        <v>272</v>
      </c>
    </row>
    <row r="78" spans="1:73" s="98" customFormat="1" ht="36" customHeight="1">
      <c r="A78" s="191"/>
      <c r="B78" s="192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  <c r="AA78" s="99"/>
      <c r="AB78" s="99"/>
      <c r="AC78" s="99"/>
      <c r="AD78" s="99"/>
      <c r="AE78" s="99"/>
      <c r="AF78" s="99"/>
      <c r="AG78" s="99"/>
      <c r="AH78" s="99"/>
      <c r="AI78" s="99"/>
      <c r="AJ78" s="99"/>
      <c r="AK78" s="99"/>
      <c r="AL78" s="99"/>
      <c r="AM78" s="99"/>
      <c r="AN78" s="99"/>
      <c r="AO78" s="99"/>
      <c r="AP78" s="99"/>
      <c r="AQ78" s="99"/>
      <c r="AR78" s="99"/>
      <c r="AS78" s="99"/>
      <c r="AT78" s="99"/>
      <c r="AU78" s="99"/>
      <c r="AV78" s="99"/>
      <c r="AW78" s="99"/>
      <c r="AX78" s="99"/>
      <c r="AY78" s="99"/>
      <c r="AZ78" s="105"/>
      <c r="BA78" s="99"/>
      <c r="BB78" s="99"/>
      <c r="BC78" s="99"/>
      <c r="BD78" s="110"/>
      <c r="BE78" s="99"/>
      <c r="BF78" s="99"/>
      <c r="BG78" s="99"/>
      <c r="BH78" s="99"/>
      <c r="BI78" s="99"/>
      <c r="BJ78" s="99"/>
      <c r="BK78" s="99"/>
      <c r="BL78" s="99"/>
      <c r="BM78" s="99"/>
      <c r="BN78" s="99"/>
      <c r="BO78" s="99"/>
      <c r="BP78" s="99"/>
      <c r="BQ78" s="99"/>
      <c r="BR78" s="99"/>
      <c r="BS78" s="174" t="s">
        <v>220</v>
      </c>
      <c r="BT78" s="174" t="s">
        <v>341</v>
      </c>
      <c r="BU78" s="174" t="s">
        <v>340</v>
      </c>
    </row>
    <row r="79" spans="1:73" s="98" customFormat="1" ht="21" customHeight="1">
      <c r="A79" s="191"/>
      <c r="B79" s="192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  <c r="AA79" s="99"/>
      <c r="AB79" s="99"/>
      <c r="AC79" s="99"/>
      <c r="AD79" s="99"/>
      <c r="AE79" s="99"/>
      <c r="AF79" s="99"/>
      <c r="AG79" s="99"/>
      <c r="AH79" s="99"/>
      <c r="AI79" s="99"/>
      <c r="AJ79" s="99"/>
      <c r="AK79" s="99"/>
      <c r="AL79" s="99"/>
      <c r="AM79" s="99"/>
      <c r="AN79" s="99"/>
      <c r="AO79" s="99"/>
      <c r="AP79" s="99"/>
      <c r="AQ79" s="99"/>
      <c r="AR79" s="99"/>
      <c r="AS79" s="99"/>
      <c r="AT79" s="99"/>
      <c r="AU79" s="99"/>
      <c r="AV79" s="99"/>
      <c r="AW79" s="99"/>
      <c r="AX79" s="99"/>
      <c r="AY79" s="99"/>
      <c r="AZ79" s="105"/>
      <c r="BA79" s="99"/>
      <c r="BB79" s="99"/>
      <c r="BC79" s="99"/>
      <c r="BD79" s="110"/>
      <c r="BE79" s="99"/>
      <c r="BF79" s="99"/>
      <c r="BG79" s="99"/>
      <c r="BH79" s="99"/>
      <c r="BI79" s="99"/>
      <c r="BJ79" s="99"/>
      <c r="BK79" s="99"/>
      <c r="BL79" s="99"/>
      <c r="BM79" s="99"/>
      <c r="BN79" s="99"/>
      <c r="BO79" s="99"/>
      <c r="BP79" s="99"/>
      <c r="BQ79" s="99"/>
      <c r="BR79" s="99"/>
      <c r="BS79" s="174" t="s">
        <v>232</v>
      </c>
      <c r="BT79" s="174" t="s">
        <v>233</v>
      </c>
      <c r="BU79" s="174" t="s">
        <v>234</v>
      </c>
    </row>
    <row r="80" spans="1:73" s="98" customFormat="1" ht="21" customHeight="1">
      <c r="A80" s="101">
        <v>65</v>
      </c>
      <c r="B80" s="174" t="s">
        <v>100</v>
      </c>
      <c r="C80" s="99">
        <v>-7412.17</v>
      </c>
      <c r="D80" s="99">
        <f aca="true" t="shared" si="43" ref="D80:D123">C80-E80</f>
        <v>-7412.17</v>
      </c>
      <c r="E80" s="99"/>
      <c r="F80" s="99">
        <v>4474.75</v>
      </c>
      <c r="G80" s="99">
        <v>3737.64</v>
      </c>
      <c r="H80" s="99"/>
      <c r="I80" s="99"/>
      <c r="J80" s="99">
        <v>4474.73</v>
      </c>
      <c r="K80" s="99">
        <v>4143.02</v>
      </c>
      <c r="L80" s="99"/>
      <c r="M80" s="99">
        <f aca="true" t="shared" si="44" ref="M80:M123">L80/1.18</f>
        <v>0</v>
      </c>
      <c r="N80" s="99">
        <v>4474.75</v>
      </c>
      <c r="O80" s="99">
        <v>5065.8</v>
      </c>
      <c r="P80" s="99"/>
      <c r="Q80" s="99">
        <f aca="true" t="shared" si="45" ref="Q80:Q123">P80/1.18</f>
        <v>0</v>
      </c>
      <c r="R80" s="99">
        <v>5427.74</v>
      </c>
      <c r="S80" s="99">
        <v>5257.59</v>
      </c>
      <c r="T80" s="99"/>
      <c r="U80" s="99">
        <f aca="true" t="shared" si="46" ref="U80:U123">T80/1.18</f>
        <v>0</v>
      </c>
      <c r="V80" s="99">
        <v>5881.58</v>
      </c>
      <c r="W80" s="99">
        <v>5639.99</v>
      </c>
      <c r="X80" s="99"/>
      <c r="Y80" s="99"/>
      <c r="Z80" s="99">
        <v>4614.23</v>
      </c>
      <c r="AA80" s="99">
        <v>5239.94</v>
      </c>
      <c r="AB80" s="99"/>
      <c r="AC80" s="99"/>
      <c r="AD80" s="99">
        <v>4896.76</v>
      </c>
      <c r="AE80" s="99">
        <v>4631.5</v>
      </c>
      <c r="AF80" s="99"/>
      <c r="AG80" s="99"/>
      <c r="AH80" s="99">
        <v>4632.59</v>
      </c>
      <c r="AI80" s="99">
        <v>4628.31</v>
      </c>
      <c r="AJ80" s="99"/>
      <c r="AK80" s="99">
        <f>AJ80/1.18</f>
        <v>0</v>
      </c>
      <c r="AL80" s="99">
        <v>4632.59</v>
      </c>
      <c r="AM80" s="99">
        <v>4477.36</v>
      </c>
      <c r="AN80" s="99"/>
      <c r="AO80" s="99">
        <f t="shared" si="39"/>
        <v>0</v>
      </c>
      <c r="AP80" s="99">
        <v>4632.58</v>
      </c>
      <c r="AQ80" s="99">
        <v>4705.09</v>
      </c>
      <c r="AR80" s="99"/>
      <c r="AS80" s="99">
        <f t="shared" si="42"/>
        <v>0</v>
      </c>
      <c r="AT80" s="99">
        <v>4632.58</v>
      </c>
      <c r="AU80" s="99">
        <v>4661.05</v>
      </c>
      <c r="AV80" s="99">
        <v>35941.04</v>
      </c>
      <c r="AW80" s="99">
        <f>AV80/1.18-0.01</f>
        <v>30458.498474576274</v>
      </c>
      <c r="AX80" s="99">
        <v>4672.51</v>
      </c>
      <c r="AY80" s="99">
        <v>5066.86</v>
      </c>
      <c r="AZ80" s="99"/>
      <c r="BA80" s="99">
        <f aca="true" t="shared" si="47" ref="BA80:BA123">AZ80/1.18</f>
        <v>0</v>
      </c>
      <c r="BB80" s="99">
        <f aca="true" t="shared" si="48" ref="BB80:BB123">AX80+AT80+AP80+AL80+AH80+AD80+Z80+V80+R80+N80+J80+F80</f>
        <v>57447.39</v>
      </c>
      <c r="BC80" s="99">
        <f aca="true" t="shared" si="49" ref="BC80:BC123">AY80+AU80+AQ80+AM80+AI80+AE80+AA80+W80+S80+O80+K80+G80</f>
        <v>57254.15000000001</v>
      </c>
      <c r="BD80" s="99">
        <v>35941.04</v>
      </c>
      <c r="BE80" s="99">
        <f aca="true" t="shared" si="50" ref="BE80:BE123">BA80+AW80+AS80+AO80+AK80+AG80+AC80+Y80+U80+Q80+M80+I80</f>
        <v>30458.498474576274</v>
      </c>
      <c r="BF80" s="99">
        <f aca="true" t="shared" si="51" ref="BF80:BF123">C80+BC80-BD80</f>
        <v>13900.94000000001</v>
      </c>
      <c r="BG80" s="99"/>
      <c r="BH80" s="99"/>
      <c r="BI80" s="99">
        <f aca="true" t="shared" si="52" ref="BI80:BI123">BF80-BH80+BG80</f>
        <v>13900.94000000001</v>
      </c>
      <c r="BJ80" s="99">
        <f aca="true" t="shared" si="53" ref="BJ80:BJ123">BC80+D80</f>
        <v>49841.98000000001</v>
      </c>
      <c r="BK80" s="99">
        <f aca="true" t="shared" si="54" ref="BK80:BK123">E80</f>
        <v>0</v>
      </c>
      <c r="BL80" s="99"/>
      <c r="BM80" s="99"/>
      <c r="BN80" s="99"/>
      <c r="BO80" s="99"/>
      <c r="BP80" s="99">
        <f aca="true" t="shared" si="55" ref="BP80:BP123">C80+BC80-BD80-BL80-BM80</f>
        <v>13900.94000000001</v>
      </c>
      <c r="BQ80" s="99">
        <f aca="true" t="shared" si="56" ref="BQ80:BQ123">D80+BC80-BD80-BL80</f>
        <v>13900.94000000001</v>
      </c>
      <c r="BR80" s="99">
        <f t="shared" si="41"/>
        <v>0</v>
      </c>
      <c r="BS80" s="174" t="s">
        <v>273</v>
      </c>
      <c r="BT80" s="174" t="s">
        <v>247</v>
      </c>
      <c r="BU80" s="174" t="s">
        <v>274</v>
      </c>
    </row>
    <row r="81" spans="1:73" s="98" customFormat="1" ht="21" customHeight="1">
      <c r="A81" s="101">
        <v>66</v>
      </c>
      <c r="B81" s="174" t="s">
        <v>101</v>
      </c>
      <c r="C81" s="99">
        <v>98202.47</v>
      </c>
      <c r="D81" s="99">
        <f t="shared" si="43"/>
        <v>96577.43000000001</v>
      </c>
      <c r="E81" s="99">
        <v>1625.04</v>
      </c>
      <c r="F81" s="99">
        <v>4462.7</v>
      </c>
      <c r="G81" s="99">
        <v>3948.03</v>
      </c>
      <c r="H81" s="99"/>
      <c r="I81" s="99"/>
      <c r="J81" s="99">
        <v>4462.69</v>
      </c>
      <c r="K81" s="99">
        <v>3772.26</v>
      </c>
      <c r="L81" s="99"/>
      <c r="M81" s="99">
        <f t="shared" si="44"/>
        <v>0</v>
      </c>
      <c r="N81" s="99">
        <v>4462.7</v>
      </c>
      <c r="O81" s="99">
        <v>5234.02</v>
      </c>
      <c r="P81" s="99"/>
      <c r="Q81" s="99">
        <f t="shared" si="45"/>
        <v>0</v>
      </c>
      <c r="R81" s="99">
        <v>4462.7</v>
      </c>
      <c r="S81" s="99">
        <v>4434.87</v>
      </c>
      <c r="T81" s="99"/>
      <c r="U81" s="99">
        <f t="shared" si="46"/>
        <v>0</v>
      </c>
      <c r="V81" s="99">
        <v>4462.7</v>
      </c>
      <c r="W81" s="99">
        <v>4457.32</v>
      </c>
      <c r="X81" s="99"/>
      <c r="Y81" s="99"/>
      <c r="Z81" s="99">
        <v>4462.69</v>
      </c>
      <c r="AA81" s="99">
        <v>4343.36</v>
      </c>
      <c r="AB81" s="99"/>
      <c r="AC81" s="99"/>
      <c r="AD81" s="99">
        <v>4462.7</v>
      </c>
      <c r="AE81" s="99">
        <v>4914.73</v>
      </c>
      <c r="AF81" s="99"/>
      <c r="AG81" s="99"/>
      <c r="AH81" s="99">
        <v>4462.7</v>
      </c>
      <c r="AI81" s="99">
        <v>4285.08</v>
      </c>
      <c r="AJ81" s="99"/>
      <c r="AK81" s="99">
        <f>AJ81/1.18</f>
        <v>0</v>
      </c>
      <c r="AL81" s="99">
        <v>4462.71</v>
      </c>
      <c r="AM81" s="99">
        <v>4347.03</v>
      </c>
      <c r="AN81" s="99"/>
      <c r="AO81" s="99">
        <f t="shared" si="39"/>
        <v>0</v>
      </c>
      <c r="AP81" s="99">
        <v>4462.71</v>
      </c>
      <c r="AQ81" s="99">
        <v>4028.39</v>
      </c>
      <c r="AR81" s="99"/>
      <c r="AS81" s="99">
        <f t="shared" si="42"/>
        <v>0</v>
      </c>
      <c r="AT81" s="99">
        <v>4462.69</v>
      </c>
      <c r="AU81" s="99">
        <v>4801.88</v>
      </c>
      <c r="AV81" s="99"/>
      <c r="AW81" s="99">
        <f>AV81/1.18</f>
        <v>0</v>
      </c>
      <c r="AX81" s="99">
        <v>4462.7</v>
      </c>
      <c r="AY81" s="99">
        <v>4952.29</v>
      </c>
      <c r="AZ81" s="99"/>
      <c r="BA81" s="99">
        <f t="shared" si="47"/>
        <v>0</v>
      </c>
      <c r="BB81" s="99">
        <f t="shared" si="48"/>
        <v>53552.38999999999</v>
      </c>
      <c r="BC81" s="99">
        <f t="shared" si="49"/>
        <v>53519.26</v>
      </c>
      <c r="BD81" s="99">
        <f>AZ81+AV81+AR81+AN81+AJ81+AF81+AB81+X81+T81+P81+L81+H81</f>
        <v>0</v>
      </c>
      <c r="BE81" s="99">
        <f t="shared" si="50"/>
        <v>0</v>
      </c>
      <c r="BF81" s="99">
        <f t="shared" si="51"/>
        <v>151721.73</v>
      </c>
      <c r="BG81" s="99"/>
      <c r="BH81" s="99"/>
      <c r="BI81" s="99">
        <f t="shared" si="52"/>
        <v>151721.73</v>
      </c>
      <c r="BJ81" s="99">
        <f t="shared" si="53"/>
        <v>150096.69</v>
      </c>
      <c r="BK81" s="99">
        <f t="shared" si="54"/>
        <v>1625.04</v>
      </c>
      <c r="BL81" s="99"/>
      <c r="BM81" s="99"/>
      <c r="BN81" s="99"/>
      <c r="BO81" s="99"/>
      <c r="BP81" s="99">
        <f t="shared" si="55"/>
        <v>151721.73</v>
      </c>
      <c r="BQ81" s="99">
        <f t="shared" si="56"/>
        <v>150096.69</v>
      </c>
      <c r="BR81" s="99">
        <f t="shared" si="41"/>
        <v>1625.04</v>
      </c>
      <c r="BS81" s="174"/>
      <c r="BT81" s="174"/>
      <c r="BU81" s="174"/>
    </row>
    <row r="82" spans="1:73" s="98" customFormat="1" ht="21" customHeight="1">
      <c r="A82" s="191">
        <v>67</v>
      </c>
      <c r="B82" s="192" t="s">
        <v>102</v>
      </c>
      <c r="C82" s="99">
        <v>44817.74</v>
      </c>
      <c r="D82" s="99">
        <f t="shared" si="43"/>
        <v>44817.74</v>
      </c>
      <c r="E82" s="99"/>
      <c r="F82" s="99">
        <v>4541.48</v>
      </c>
      <c r="G82" s="99">
        <v>3681.35</v>
      </c>
      <c r="H82" s="99"/>
      <c r="I82" s="99"/>
      <c r="J82" s="99">
        <v>4541.48</v>
      </c>
      <c r="K82" s="99">
        <v>4057.07</v>
      </c>
      <c r="L82" s="99"/>
      <c r="M82" s="99">
        <f t="shared" si="44"/>
        <v>0</v>
      </c>
      <c r="N82" s="99">
        <v>4667.1</v>
      </c>
      <c r="O82" s="99">
        <v>4873.94</v>
      </c>
      <c r="P82" s="99"/>
      <c r="Q82" s="99">
        <f t="shared" si="45"/>
        <v>0</v>
      </c>
      <c r="R82" s="99">
        <v>4591.07</v>
      </c>
      <c r="S82" s="99">
        <v>4074.49</v>
      </c>
      <c r="T82" s="99"/>
      <c r="U82" s="99">
        <f t="shared" si="46"/>
        <v>0</v>
      </c>
      <c r="V82" s="99">
        <v>4591.07</v>
      </c>
      <c r="W82" s="99">
        <v>4767.38</v>
      </c>
      <c r="X82" s="99"/>
      <c r="Y82" s="99"/>
      <c r="Z82" s="99">
        <v>4591.08</v>
      </c>
      <c r="AA82" s="99">
        <v>5559.74</v>
      </c>
      <c r="AB82" s="99"/>
      <c r="AC82" s="99"/>
      <c r="AD82" s="99">
        <v>4591.07</v>
      </c>
      <c r="AE82" s="99">
        <v>4181.18</v>
      </c>
      <c r="AF82" s="99"/>
      <c r="AG82" s="99"/>
      <c r="AH82" s="99">
        <v>4591.07</v>
      </c>
      <c r="AI82" s="99">
        <v>4338.67</v>
      </c>
      <c r="AJ82" s="99"/>
      <c r="AK82" s="99">
        <f>AJ82/1.18</f>
        <v>0</v>
      </c>
      <c r="AL82" s="99">
        <v>4591.07</v>
      </c>
      <c r="AM82" s="99">
        <v>4507.22</v>
      </c>
      <c r="AN82" s="99"/>
      <c r="AO82" s="99">
        <f aca="true" t="shared" si="57" ref="AO82:AO126">AN82/1.18</f>
        <v>0</v>
      </c>
      <c r="AP82" s="99">
        <v>4591.08</v>
      </c>
      <c r="AQ82" s="99">
        <v>4632.78</v>
      </c>
      <c r="AR82" s="99">
        <v>86707.51</v>
      </c>
      <c r="AS82" s="99">
        <f t="shared" si="42"/>
        <v>73480.94067796611</v>
      </c>
      <c r="AT82" s="99">
        <v>4591.07</v>
      </c>
      <c r="AU82" s="99">
        <v>4404.97</v>
      </c>
      <c r="AV82" s="99"/>
      <c r="AW82" s="99">
        <f>AV82/1.18</f>
        <v>0</v>
      </c>
      <c r="AX82" s="99">
        <v>4591.07</v>
      </c>
      <c r="AY82" s="99">
        <v>5842.82</v>
      </c>
      <c r="AZ82" s="99">
        <v>61387.55</v>
      </c>
      <c r="BA82" s="99">
        <f t="shared" si="47"/>
        <v>52023.347457627126</v>
      </c>
      <c r="BB82" s="99">
        <f t="shared" si="48"/>
        <v>55069.70999999999</v>
      </c>
      <c r="BC82" s="99">
        <f t="shared" si="49"/>
        <v>54921.60999999999</v>
      </c>
      <c r="BD82" s="99">
        <v>148095.06</v>
      </c>
      <c r="BE82" s="99">
        <f t="shared" si="50"/>
        <v>125504.28813559323</v>
      </c>
      <c r="BF82" s="99">
        <f t="shared" si="51"/>
        <v>-48355.71000000001</v>
      </c>
      <c r="BG82" s="99"/>
      <c r="BH82" s="99"/>
      <c r="BI82" s="99">
        <f t="shared" si="52"/>
        <v>-48355.71000000001</v>
      </c>
      <c r="BJ82" s="99">
        <f t="shared" si="53"/>
        <v>99739.34999999999</v>
      </c>
      <c r="BK82" s="99">
        <f t="shared" si="54"/>
        <v>0</v>
      </c>
      <c r="BL82" s="99"/>
      <c r="BM82" s="99"/>
      <c r="BN82" s="99"/>
      <c r="BO82" s="99"/>
      <c r="BP82" s="99">
        <f t="shared" si="55"/>
        <v>-48355.71000000001</v>
      </c>
      <c r="BQ82" s="99">
        <f t="shared" si="56"/>
        <v>-48355.71000000001</v>
      </c>
      <c r="BR82" s="99">
        <f t="shared" si="41"/>
        <v>0</v>
      </c>
      <c r="BS82" s="174" t="s">
        <v>275</v>
      </c>
      <c r="BT82" s="174" t="s">
        <v>276</v>
      </c>
      <c r="BU82" s="192" t="s">
        <v>278</v>
      </c>
    </row>
    <row r="83" spans="1:73" s="98" customFormat="1" ht="21" customHeight="1">
      <c r="A83" s="191"/>
      <c r="B83" s="192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  <c r="AA83" s="99"/>
      <c r="AB83" s="99"/>
      <c r="AC83" s="99"/>
      <c r="AD83" s="99"/>
      <c r="AE83" s="99"/>
      <c r="AF83" s="99"/>
      <c r="AG83" s="99"/>
      <c r="AH83" s="99"/>
      <c r="AI83" s="99"/>
      <c r="AJ83" s="99"/>
      <c r="AK83" s="99"/>
      <c r="AL83" s="99"/>
      <c r="AM83" s="99"/>
      <c r="AN83" s="99"/>
      <c r="AO83" s="99"/>
      <c r="AP83" s="99"/>
      <c r="AQ83" s="99"/>
      <c r="AR83" s="99"/>
      <c r="AS83" s="99"/>
      <c r="AT83" s="99"/>
      <c r="AU83" s="99"/>
      <c r="AV83" s="99"/>
      <c r="AW83" s="99"/>
      <c r="AX83" s="99"/>
      <c r="AY83" s="99"/>
      <c r="AZ83" s="99"/>
      <c r="BA83" s="99"/>
      <c r="BB83" s="99"/>
      <c r="BC83" s="99"/>
      <c r="BD83" s="99"/>
      <c r="BE83" s="99"/>
      <c r="BF83" s="99"/>
      <c r="BG83" s="99"/>
      <c r="BH83" s="99"/>
      <c r="BI83" s="99"/>
      <c r="BJ83" s="99"/>
      <c r="BK83" s="99"/>
      <c r="BL83" s="99"/>
      <c r="BM83" s="99"/>
      <c r="BN83" s="99"/>
      <c r="BO83" s="99"/>
      <c r="BP83" s="99"/>
      <c r="BQ83" s="99"/>
      <c r="BR83" s="99"/>
      <c r="BS83" s="174" t="s">
        <v>277</v>
      </c>
      <c r="BT83" s="174" t="s">
        <v>267</v>
      </c>
      <c r="BU83" s="192"/>
    </row>
    <row r="84" spans="1:73" s="98" customFormat="1" ht="36.75" customHeight="1">
      <c r="A84" s="191">
        <v>68</v>
      </c>
      <c r="B84" s="192" t="s">
        <v>103</v>
      </c>
      <c r="C84" s="99">
        <v>167855.04</v>
      </c>
      <c r="D84" s="99">
        <f t="shared" si="43"/>
        <v>162636.57</v>
      </c>
      <c r="E84" s="99">
        <v>5218.47</v>
      </c>
      <c r="F84" s="99">
        <v>4719.21</v>
      </c>
      <c r="G84" s="99">
        <v>4156.88</v>
      </c>
      <c r="H84" s="99"/>
      <c r="I84" s="99"/>
      <c r="J84" s="99">
        <v>4719.22</v>
      </c>
      <c r="K84" s="99">
        <v>4672.86</v>
      </c>
      <c r="L84" s="99"/>
      <c r="M84" s="99">
        <f t="shared" si="44"/>
        <v>0</v>
      </c>
      <c r="N84" s="99">
        <v>4719.21</v>
      </c>
      <c r="O84" s="99">
        <v>5051.92</v>
      </c>
      <c r="P84" s="99"/>
      <c r="Q84" s="99">
        <f t="shared" si="45"/>
        <v>0</v>
      </c>
      <c r="R84" s="99">
        <v>4719.19</v>
      </c>
      <c r="S84" s="99">
        <v>5184.16</v>
      </c>
      <c r="T84" s="99"/>
      <c r="U84" s="99">
        <f t="shared" si="46"/>
        <v>0</v>
      </c>
      <c r="V84" s="99">
        <v>4719.22</v>
      </c>
      <c r="W84" s="99">
        <v>4236.22</v>
      </c>
      <c r="X84" s="99"/>
      <c r="Y84" s="99"/>
      <c r="Z84" s="99">
        <v>4719.21</v>
      </c>
      <c r="AA84" s="99">
        <v>4636.16</v>
      </c>
      <c r="AB84" s="99"/>
      <c r="AC84" s="99"/>
      <c r="AD84" s="99">
        <v>4719.21</v>
      </c>
      <c r="AE84" s="99">
        <v>4831.67</v>
      </c>
      <c r="AF84" s="99">
        <v>114988</v>
      </c>
      <c r="AG84" s="99">
        <f>AF84/1.18</f>
        <v>97447.45762711865</v>
      </c>
      <c r="AH84" s="99">
        <v>4719.21</v>
      </c>
      <c r="AI84" s="99">
        <v>4236.41</v>
      </c>
      <c r="AJ84" s="99">
        <v>6390.22</v>
      </c>
      <c r="AK84" s="99">
        <f>AJ84/1.18</f>
        <v>5415.440677966102</v>
      </c>
      <c r="AL84" s="99">
        <v>4719.21</v>
      </c>
      <c r="AM84" s="99">
        <v>4598.05</v>
      </c>
      <c r="AN84" s="99"/>
      <c r="AO84" s="99">
        <f t="shared" si="57"/>
        <v>0</v>
      </c>
      <c r="AP84" s="99">
        <v>4719.21</v>
      </c>
      <c r="AQ84" s="99">
        <v>4411.45</v>
      </c>
      <c r="AR84" s="99"/>
      <c r="AS84" s="99">
        <f t="shared" si="42"/>
        <v>0</v>
      </c>
      <c r="AT84" s="99">
        <v>4719.21</v>
      </c>
      <c r="AU84" s="99">
        <v>4542.57</v>
      </c>
      <c r="AV84" s="99">
        <v>24000</v>
      </c>
      <c r="AW84" s="99">
        <f>AV84</f>
        <v>24000</v>
      </c>
      <c r="AX84" s="99">
        <v>4719.21</v>
      </c>
      <c r="AY84" s="99">
        <v>6026.59</v>
      </c>
      <c r="AZ84" s="99"/>
      <c r="BA84" s="99">
        <f t="shared" si="47"/>
        <v>0</v>
      </c>
      <c r="BB84" s="99">
        <f t="shared" si="48"/>
        <v>56630.520000000004</v>
      </c>
      <c r="BC84" s="99">
        <f t="shared" si="49"/>
        <v>56584.939999999995</v>
      </c>
      <c r="BD84" s="99">
        <v>145378.22</v>
      </c>
      <c r="BE84" s="99">
        <f t="shared" si="50"/>
        <v>126862.89830508476</v>
      </c>
      <c r="BF84" s="99">
        <f t="shared" si="51"/>
        <v>79061.76000000001</v>
      </c>
      <c r="BG84" s="99"/>
      <c r="BH84" s="99"/>
      <c r="BI84" s="99">
        <f t="shared" si="52"/>
        <v>79061.76000000001</v>
      </c>
      <c r="BJ84" s="99">
        <f t="shared" si="53"/>
        <v>219221.51</v>
      </c>
      <c r="BK84" s="99">
        <f t="shared" si="54"/>
        <v>5218.47</v>
      </c>
      <c r="BL84" s="99"/>
      <c r="BM84" s="99"/>
      <c r="BN84" s="99"/>
      <c r="BO84" s="99"/>
      <c r="BP84" s="99">
        <f t="shared" si="55"/>
        <v>79061.76000000001</v>
      </c>
      <c r="BQ84" s="99">
        <f t="shared" si="56"/>
        <v>73843.29000000001</v>
      </c>
      <c r="BR84" s="99">
        <f t="shared" si="41"/>
        <v>5218.47</v>
      </c>
      <c r="BS84" s="174" t="s">
        <v>279</v>
      </c>
      <c r="BT84" s="174" t="s">
        <v>267</v>
      </c>
      <c r="BU84" s="174" t="s">
        <v>282</v>
      </c>
    </row>
    <row r="85" spans="1:73" s="98" customFormat="1" ht="21" customHeight="1">
      <c r="A85" s="191"/>
      <c r="B85" s="192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  <c r="AA85" s="99"/>
      <c r="AB85" s="99"/>
      <c r="AC85" s="99"/>
      <c r="AD85" s="99"/>
      <c r="AE85" s="99"/>
      <c r="AF85" s="99"/>
      <c r="AG85" s="99"/>
      <c r="AH85" s="99"/>
      <c r="AI85" s="99"/>
      <c r="AJ85" s="99"/>
      <c r="AK85" s="99"/>
      <c r="AL85" s="99"/>
      <c r="AM85" s="99"/>
      <c r="AN85" s="99"/>
      <c r="AO85" s="99"/>
      <c r="AP85" s="99"/>
      <c r="AQ85" s="99"/>
      <c r="AR85" s="99"/>
      <c r="AS85" s="99"/>
      <c r="AT85" s="99"/>
      <c r="AU85" s="99"/>
      <c r="AV85" s="99"/>
      <c r="AW85" s="99"/>
      <c r="AX85" s="99"/>
      <c r="AY85" s="99"/>
      <c r="AZ85" s="99"/>
      <c r="BA85" s="99"/>
      <c r="BB85" s="99"/>
      <c r="BC85" s="99"/>
      <c r="BD85" s="99"/>
      <c r="BE85" s="99"/>
      <c r="BF85" s="99"/>
      <c r="BG85" s="99"/>
      <c r="BH85" s="99"/>
      <c r="BI85" s="99"/>
      <c r="BJ85" s="99"/>
      <c r="BK85" s="99"/>
      <c r="BL85" s="99"/>
      <c r="BM85" s="99"/>
      <c r="BN85" s="99"/>
      <c r="BO85" s="99"/>
      <c r="BP85" s="99"/>
      <c r="BQ85" s="99"/>
      <c r="BR85" s="99"/>
      <c r="BS85" s="174" t="s">
        <v>280</v>
      </c>
      <c r="BT85" s="174" t="s">
        <v>281</v>
      </c>
      <c r="BU85" s="174" t="s">
        <v>283</v>
      </c>
    </row>
    <row r="86" spans="1:73" s="98" customFormat="1" ht="21" customHeight="1">
      <c r="A86" s="191"/>
      <c r="B86" s="192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  <c r="AA86" s="99"/>
      <c r="AB86" s="99"/>
      <c r="AC86" s="99"/>
      <c r="AD86" s="99"/>
      <c r="AE86" s="99"/>
      <c r="AF86" s="99"/>
      <c r="AG86" s="99"/>
      <c r="AH86" s="99"/>
      <c r="AI86" s="99"/>
      <c r="AJ86" s="99"/>
      <c r="AK86" s="99"/>
      <c r="AL86" s="99"/>
      <c r="AM86" s="99"/>
      <c r="AN86" s="99"/>
      <c r="AO86" s="99"/>
      <c r="AP86" s="99"/>
      <c r="AQ86" s="99"/>
      <c r="AR86" s="99"/>
      <c r="AS86" s="99"/>
      <c r="AT86" s="99"/>
      <c r="AU86" s="99"/>
      <c r="AV86" s="99"/>
      <c r="AW86" s="99"/>
      <c r="AX86" s="99"/>
      <c r="AY86" s="99"/>
      <c r="AZ86" s="99"/>
      <c r="BA86" s="99"/>
      <c r="BB86" s="99"/>
      <c r="BC86" s="99"/>
      <c r="BD86" s="99"/>
      <c r="BE86" s="99"/>
      <c r="BF86" s="99"/>
      <c r="BG86" s="99"/>
      <c r="BH86" s="99"/>
      <c r="BI86" s="99"/>
      <c r="BJ86" s="99"/>
      <c r="BK86" s="99"/>
      <c r="BL86" s="99"/>
      <c r="BM86" s="99"/>
      <c r="BN86" s="99"/>
      <c r="BO86" s="99"/>
      <c r="BP86" s="99"/>
      <c r="BQ86" s="99"/>
      <c r="BR86" s="99"/>
      <c r="BS86" s="174" t="s">
        <v>232</v>
      </c>
      <c r="BT86" s="174" t="s">
        <v>233</v>
      </c>
      <c r="BU86" s="174" t="s">
        <v>234</v>
      </c>
    </row>
    <row r="87" spans="1:73" s="98" customFormat="1" ht="21" customHeight="1">
      <c r="A87" s="101">
        <v>69</v>
      </c>
      <c r="B87" s="174" t="s">
        <v>104</v>
      </c>
      <c r="C87" s="99">
        <v>78147.08</v>
      </c>
      <c r="D87" s="99">
        <f t="shared" si="43"/>
        <v>78147.08</v>
      </c>
      <c r="E87" s="99"/>
      <c r="F87" s="99">
        <v>8440.69</v>
      </c>
      <c r="G87" s="99">
        <v>7668.51</v>
      </c>
      <c r="H87" s="99"/>
      <c r="I87" s="99"/>
      <c r="J87" s="99">
        <v>8506.89</v>
      </c>
      <c r="K87" s="99">
        <v>8110.05</v>
      </c>
      <c r="L87" s="99"/>
      <c r="M87" s="99">
        <f t="shared" si="44"/>
        <v>0</v>
      </c>
      <c r="N87" s="99">
        <v>8506.89</v>
      </c>
      <c r="O87" s="99">
        <v>9645.03</v>
      </c>
      <c r="P87" s="99"/>
      <c r="Q87" s="99">
        <f t="shared" si="45"/>
        <v>0</v>
      </c>
      <c r="R87" s="99">
        <v>8506.89</v>
      </c>
      <c r="S87" s="99">
        <v>7688.37</v>
      </c>
      <c r="T87" s="99"/>
      <c r="U87" s="99">
        <f t="shared" si="46"/>
        <v>0</v>
      </c>
      <c r="V87" s="99">
        <v>8506.88</v>
      </c>
      <c r="W87" s="99">
        <v>9381.57</v>
      </c>
      <c r="X87" s="99"/>
      <c r="Y87" s="99"/>
      <c r="Z87" s="99">
        <v>8506.87</v>
      </c>
      <c r="AA87" s="99">
        <v>9163.16</v>
      </c>
      <c r="AB87" s="99"/>
      <c r="AC87" s="99"/>
      <c r="AD87" s="99">
        <v>8506.88</v>
      </c>
      <c r="AE87" s="99">
        <v>8684.1</v>
      </c>
      <c r="AF87" s="99"/>
      <c r="AG87" s="99"/>
      <c r="AH87" s="99">
        <v>8506.88</v>
      </c>
      <c r="AI87" s="99">
        <v>9077.72</v>
      </c>
      <c r="AJ87" s="111">
        <v>139599.24</v>
      </c>
      <c r="AK87" s="111">
        <v>139599.24</v>
      </c>
      <c r="AL87" s="99">
        <v>8506.89</v>
      </c>
      <c r="AM87" s="99">
        <v>7781.8</v>
      </c>
      <c r="AN87" s="99"/>
      <c r="AO87" s="99">
        <f t="shared" si="57"/>
        <v>0</v>
      </c>
      <c r="AP87" s="99">
        <v>8506.89</v>
      </c>
      <c r="AQ87" s="99">
        <v>8141.37</v>
      </c>
      <c r="AR87" s="99"/>
      <c r="AS87" s="99">
        <f t="shared" si="42"/>
        <v>0</v>
      </c>
      <c r="AT87" s="99">
        <v>8506.89</v>
      </c>
      <c r="AU87" s="99">
        <v>7995.1</v>
      </c>
      <c r="AV87" s="99"/>
      <c r="AW87" s="99">
        <f aca="true" t="shared" si="58" ref="AW87:AW121">AV87/1.18</f>
        <v>0</v>
      </c>
      <c r="AX87" s="99">
        <v>8506.87</v>
      </c>
      <c r="AY87" s="99">
        <v>9542.21</v>
      </c>
      <c r="AZ87" s="99"/>
      <c r="BA87" s="99">
        <f t="shared" si="47"/>
        <v>0</v>
      </c>
      <c r="BB87" s="99">
        <f t="shared" si="48"/>
        <v>102016.41</v>
      </c>
      <c r="BC87" s="99">
        <f t="shared" si="49"/>
        <v>102878.98999999999</v>
      </c>
      <c r="BD87" s="99">
        <v>139599.24</v>
      </c>
      <c r="BE87" s="99">
        <f t="shared" si="50"/>
        <v>139599.24</v>
      </c>
      <c r="BF87" s="99">
        <f t="shared" si="51"/>
        <v>41426.830000000016</v>
      </c>
      <c r="BG87" s="99"/>
      <c r="BH87" s="99"/>
      <c r="BI87" s="99">
        <f t="shared" si="52"/>
        <v>41426.830000000016</v>
      </c>
      <c r="BJ87" s="99">
        <f t="shared" si="53"/>
        <v>181026.07</v>
      </c>
      <c r="BK87" s="99">
        <f t="shared" si="54"/>
        <v>0</v>
      </c>
      <c r="BL87" s="99"/>
      <c r="BM87" s="99"/>
      <c r="BN87" s="99"/>
      <c r="BO87" s="99"/>
      <c r="BP87" s="99">
        <f t="shared" si="55"/>
        <v>41426.830000000016</v>
      </c>
      <c r="BQ87" s="99">
        <f t="shared" si="56"/>
        <v>41426.830000000016</v>
      </c>
      <c r="BR87" s="99">
        <f t="shared" si="41"/>
        <v>0</v>
      </c>
      <c r="BS87" s="174" t="s">
        <v>284</v>
      </c>
      <c r="BT87" s="174" t="s">
        <v>240</v>
      </c>
      <c r="BU87" s="174" t="s">
        <v>244</v>
      </c>
    </row>
    <row r="88" spans="1:73" s="98" customFormat="1" ht="21" customHeight="1">
      <c r="A88" s="101">
        <v>70</v>
      </c>
      <c r="B88" s="174" t="s">
        <v>105</v>
      </c>
      <c r="C88" s="99">
        <v>110002.85</v>
      </c>
      <c r="D88" s="99">
        <f t="shared" si="43"/>
        <v>107323.49</v>
      </c>
      <c r="E88" s="99">
        <v>2679.36</v>
      </c>
      <c r="F88" s="99">
        <v>4599.88</v>
      </c>
      <c r="G88" s="99">
        <v>3921.51</v>
      </c>
      <c r="H88" s="99"/>
      <c r="I88" s="99"/>
      <c r="J88" s="99">
        <v>6088.31</v>
      </c>
      <c r="K88" s="99">
        <v>5456.54</v>
      </c>
      <c r="L88" s="99"/>
      <c r="M88" s="99">
        <f t="shared" si="44"/>
        <v>0</v>
      </c>
      <c r="N88" s="99">
        <v>4599.88</v>
      </c>
      <c r="O88" s="99">
        <v>5576.06</v>
      </c>
      <c r="P88" s="99"/>
      <c r="Q88" s="99">
        <f t="shared" si="45"/>
        <v>0</v>
      </c>
      <c r="R88" s="99">
        <v>4599.88</v>
      </c>
      <c r="S88" s="99">
        <v>3862.61</v>
      </c>
      <c r="T88" s="99"/>
      <c r="U88" s="99">
        <f t="shared" si="46"/>
        <v>0</v>
      </c>
      <c r="V88" s="99">
        <v>4599.87</v>
      </c>
      <c r="W88" s="99">
        <v>5112.62</v>
      </c>
      <c r="X88" s="99"/>
      <c r="Y88" s="99"/>
      <c r="Z88" s="99">
        <v>4599.88</v>
      </c>
      <c r="AA88" s="99">
        <v>4244.58</v>
      </c>
      <c r="AB88" s="99"/>
      <c r="AC88" s="99"/>
      <c r="AD88" s="99">
        <v>4599.88</v>
      </c>
      <c r="AE88" s="99">
        <v>4425.62</v>
      </c>
      <c r="AF88" s="99"/>
      <c r="AG88" s="99"/>
      <c r="AH88" s="99">
        <v>4599.88</v>
      </c>
      <c r="AI88" s="99">
        <v>5303.47</v>
      </c>
      <c r="AJ88" s="99"/>
      <c r="AK88" s="99">
        <f aca="true" t="shared" si="59" ref="AK88:AK131">AJ88/1.18</f>
        <v>0</v>
      </c>
      <c r="AL88" s="99">
        <v>4599.88</v>
      </c>
      <c r="AM88" s="99">
        <v>3879.68</v>
      </c>
      <c r="AN88" s="99"/>
      <c r="AO88" s="99">
        <f t="shared" si="57"/>
        <v>0</v>
      </c>
      <c r="AP88" s="99">
        <v>4599.88</v>
      </c>
      <c r="AQ88" s="99">
        <v>5497.3</v>
      </c>
      <c r="AR88" s="99"/>
      <c r="AS88" s="99">
        <f t="shared" si="42"/>
        <v>0</v>
      </c>
      <c r="AT88" s="99">
        <v>4599.88</v>
      </c>
      <c r="AU88" s="99">
        <v>4450.23</v>
      </c>
      <c r="AV88" s="99"/>
      <c r="AW88" s="99">
        <f t="shared" si="58"/>
        <v>0</v>
      </c>
      <c r="AX88" s="99">
        <v>4599.88</v>
      </c>
      <c r="AY88" s="99">
        <v>5060.26</v>
      </c>
      <c r="AZ88" s="99">
        <f>40351.54+158552.2</f>
        <v>198903.74000000002</v>
      </c>
      <c r="BA88" s="99">
        <f t="shared" si="47"/>
        <v>168562.49152542374</v>
      </c>
      <c r="BB88" s="99">
        <f t="shared" si="48"/>
        <v>56686.979999999996</v>
      </c>
      <c r="BC88" s="99">
        <f t="shared" si="49"/>
        <v>56790.48</v>
      </c>
      <c r="BD88" s="99">
        <v>198903.74</v>
      </c>
      <c r="BE88" s="99">
        <f t="shared" si="50"/>
        <v>168562.49152542374</v>
      </c>
      <c r="BF88" s="99">
        <f t="shared" si="51"/>
        <v>-32110.409999999974</v>
      </c>
      <c r="BG88" s="99"/>
      <c r="BH88" s="99"/>
      <c r="BI88" s="99">
        <f t="shared" si="52"/>
        <v>-32110.409999999974</v>
      </c>
      <c r="BJ88" s="99">
        <f t="shared" si="53"/>
        <v>164113.97</v>
      </c>
      <c r="BK88" s="99">
        <f t="shared" si="54"/>
        <v>2679.36</v>
      </c>
      <c r="BL88" s="99"/>
      <c r="BM88" s="99"/>
      <c r="BN88" s="99"/>
      <c r="BO88" s="99"/>
      <c r="BP88" s="99">
        <f t="shared" si="55"/>
        <v>-32110.409999999974</v>
      </c>
      <c r="BQ88" s="99">
        <f t="shared" si="56"/>
        <v>-34789.76999999999</v>
      </c>
      <c r="BR88" s="99">
        <f t="shared" si="41"/>
        <v>2679.36</v>
      </c>
      <c r="BS88" s="174" t="s">
        <v>273</v>
      </c>
      <c r="BT88" s="174" t="s">
        <v>247</v>
      </c>
      <c r="BU88" s="174" t="s">
        <v>285</v>
      </c>
    </row>
    <row r="89" spans="1:73" s="98" customFormat="1" ht="21" customHeight="1">
      <c r="A89" s="101">
        <v>71</v>
      </c>
      <c r="B89" s="174" t="s">
        <v>106</v>
      </c>
      <c r="C89" s="99">
        <v>1075649.19</v>
      </c>
      <c r="D89" s="99">
        <f t="shared" si="43"/>
        <v>853193.1699999999</v>
      </c>
      <c r="E89" s="99">
        <v>222456.02</v>
      </c>
      <c r="F89" s="99">
        <v>20043.25</v>
      </c>
      <c r="G89" s="99">
        <v>18140.33</v>
      </c>
      <c r="H89" s="99"/>
      <c r="I89" s="99"/>
      <c r="J89" s="99">
        <v>20472.97</v>
      </c>
      <c r="K89" s="99">
        <v>17840.93</v>
      </c>
      <c r="L89" s="99"/>
      <c r="M89" s="99">
        <f t="shared" si="44"/>
        <v>0</v>
      </c>
      <c r="N89" s="99">
        <v>20117.34</v>
      </c>
      <c r="O89" s="99">
        <v>22714.21</v>
      </c>
      <c r="P89" s="99"/>
      <c r="Q89" s="99">
        <f t="shared" si="45"/>
        <v>0</v>
      </c>
      <c r="R89" s="99">
        <v>20117.37</v>
      </c>
      <c r="S89" s="99">
        <v>17942.54</v>
      </c>
      <c r="T89" s="99"/>
      <c r="U89" s="99">
        <f t="shared" si="46"/>
        <v>0</v>
      </c>
      <c r="V89" s="99">
        <v>20117.34</v>
      </c>
      <c r="W89" s="99">
        <v>20914.93</v>
      </c>
      <c r="X89" s="99"/>
      <c r="Y89" s="99"/>
      <c r="Z89" s="99">
        <v>20691.36</v>
      </c>
      <c r="AA89" s="99">
        <v>19438.3</v>
      </c>
      <c r="AB89" s="99"/>
      <c r="AC89" s="99"/>
      <c r="AD89" s="99">
        <v>20197.81</v>
      </c>
      <c r="AE89" s="99">
        <v>22884.68</v>
      </c>
      <c r="AF89" s="99"/>
      <c r="AG89" s="99"/>
      <c r="AH89" s="99">
        <v>20227.25</v>
      </c>
      <c r="AI89" s="99">
        <v>19418.23</v>
      </c>
      <c r="AJ89" s="99"/>
      <c r="AK89" s="99">
        <f t="shared" si="59"/>
        <v>0</v>
      </c>
      <c r="AL89" s="99">
        <v>20227.25</v>
      </c>
      <c r="AM89" s="99">
        <v>20439.8</v>
      </c>
      <c r="AN89" s="99"/>
      <c r="AO89" s="99">
        <f t="shared" si="57"/>
        <v>0</v>
      </c>
      <c r="AP89" s="99">
        <v>20227.25</v>
      </c>
      <c r="AQ89" s="99">
        <v>22556.63</v>
      </c>
      <c r="AR89" s="99"/>
      <c r="AS89" s="99">
        <f t="shared" si="42"/>
        <v>0</v>
      </c>
      <c r="AT89" s="99">
        <v>20291.18</v>
      </c>
      <c r="AU89" s="99">
        <v>18597.47</v>
      </c>
      <c r="AV89" s="99"/>
      <c r="AW89" s="99">
        <f t="shared" si="58"/>
        <v>0</v>
      </c>
      <c r="AX89" s="99">
        <v>20291.18</v>
      </c>
      <c r="AY89" s="99">
        <v>24485.51</v>
      </c>
      <c r="AZ89" s="99"/>
      <c r="BA89" s="99">
        <f t="shared" si="47"/>
        <v>0</v>
      </c>
      <c r="BB89" s="99">
        <f t="shared" si="48"/>
        <v>243021.55</v>
      </c>
      <c r="BC89" s="99">
        <f t="shared" si="49"/>
        <v>245373.56</v>
      </c>
      <c r="BD89" s="99">
        <f>AZ89+AV89+AR89+AN89+AJ89+AF89+AB89+X89+T89+P89+L89+H89</f>
        <v>0</v>
      </c>
      <c r="BE89" s="99">
        <f t="shared" si="50"/>
        <v>0</v>
      </c>
      <c r="BF89" s="99">
        <f t="shared" si="51"/>
        <v>1321022.75</v>
      </c>
      <c r="BG89" s="99">
        <v>25082.4</v>
      </c>
      <c r="BH89" s="99"/>
      <c r="BI89" s="99">
        <f t="shared" si="52"/>
        <v>1346105.15</v>
      </c>
      <c r="BJ89" s="99">
        <f t="shared" si="53"/>
        <v>1098566.73</v>
      </c>
      <c r="BK89" s="99">
        <f t="shared" si="54"/>
        <v>222456.02</v>
      </c>
      <c r="BL89" s="99"/>
      <c r="BM89" s="99"/>
      <c r="BN89" s="99"/>
      <c r="BO89" s="99"/>
      <c r="BP89" s="99">
        <f t="shared" si="55"/>
        <v>1321022.75</v>
      </c>
      <c r="BQ89" s="99">
        <f t="shared" si="56"/>
        <v>1098566.73</v>
      </c>
      <c r="BR89" s="99">
        <f t="shared" si="41"/>
        <v>222456.02</v>
      </c>
      <c r="BS89" s="174"/>
      <c r="BT89" s="174"/>
      <c r="BU89" s="174"/>
    </row>
    <row r="90" spans="1:73" s="98" customFormat="1" ht="21" customHeight="1">
      <c r="A90" s="101">
        <v>72</v>
      </c>
      <c r="B90" s="174" t="s">
        <v>107</v>
      </c>
      <c r="C90" s="99">
        <v>431864.2</v>
      </c>
      <c r="D90" s="99">
        <f t="shared" si="43"/>
        <v>298227.45</v>
      </c>
      <c r="E90" s="99">
        <v>133636.75</v>
      </c>
      <c r="F90" s="99">
        <v>8418.64</v>
      </c>
      <c r="G90" s="99">
        <v>7530.74</v>
      </c>
      <c r="H90" s="99"/>
      <c r="I90" s="99"/>
      <c r="J90" s="99">
        <v>8633.21</v>
      </c>
      <c r="K90" s="99">
        <v>7884.41</v>
      </c>
      <c r="L90" s="99"/>
      <c r="M90" s="99">
        <f t="shared" si="44"/>
        <v>0</v>
      </c>
      <c r="N90" s="99">
        <v>8522.47</v>
      </c>
      <c r="O90" s="99">
        <v>10043.55</v>
      </c>
      <c r="P90" s="99"/>
      <c r="Q90" s="99">
        <f t="shared" si="45"/>
        <v>0</v>
      </c>
      <c r="R90" s="99">
        <v>8555.81</v>
      </c>
      <c r="S90" s="99">
        <v>7510.8</v>
      </c>
      <c r="T90" s="99"/>
      <c r="U90" s="99">
        <f t="shared" si="46"/>
        <v>0</v>
      </c>
      <c r="V90" s="99">
        <v>8678.91</v>
      </c>
      <c r="W90" s="99">
        <v>8083.37</v>
      </c>
      <c r="X90" s="99"/>
      <c r="Y90" s="99"/>
      <c r="Z90" s="99">
        <v>9884.21</v>
      </c>
      <c r="AA90" s="99">
        <v>9270.76</v>
      </c>
      <c r="AB90" s="99"/>
      <c r="AC90" s="99"/>
      <c r="AD90" s="99">
        <v>8789.93</v>
      </c>
      <c r="AE90" s="99">
        <v>8126.11</v>
      </c>
      <c r="AF90" s="99"/>
      <c r="AG90" s="99"/>
      <c r="AH90" s="99">
        <v>8789.94</v>
      </c>
      <c r="AI90" s="99">
        <v>9211.49</v>
      </c>
      <c r="AJ90" s="99"/>
      <c r="AK90" s="99">
        <f t="shared" si="59"/>
        <v>0</v>
      </c>
      <c r="AL90" s="99">
        <v>8789.91</v>
      </c>
      <c r="AM90" s="99">
        <v>8988.06</v>
      </c>
      <c r="AN90" s="99"/>
      <c r="AO90" s="99">
        <f t="shared" si="57"/>
        <v>0</v>
      </c>
      <c r="AP90" s="99">
        <v>8789.95</v>
      </c>
      <c r="AQ90" s="99">
        <v>10120.63</v>
      </c>
      <c r="AR90" s="99"/>
      <c r="AS90" s="99">
        <f t="shared" si="42"/>
        <v>0</v>
      </c>
      <c r="AT90" s="99">
        <v>8789.95</v>
      </c>
      <c r="AU90" s="99">
        <v>8935.87</v>
      </c>
      <c r="AV90" s="99"/>
      <c r="AW90" s="99">
        <f t="shared" si="58"/>
        <v>0</v>
      </c>
      <c r="AX90" s="99">
        <v>8789.93</v>
      </c>
      <c r="AY90" s="99">
        <v>9035.71</v>
      </c>
      <c r="AZ90" s="99"/>
      <c r="BA90" s="99">
        <f t="shared" si="47"/>
        <v>0</v>
      </c>
      <c r="BB90" s="99">
        <f t="shared" si="48"/>
        <v>105432.86</v>
      </c>
      <c r="BC90" s="99">
        <f t="shared" si="49"/>
        <v>104741.50000000001</v>
      </c>
      <c r="BD90" s="99">
        <f>AZ90+AV90+AR90+AN90+AJ90+AF90+AB90+X90+T90+P90+L90+H90</f>
        <v>0</v>
      </c>
      <c r="BE90" s="99">
        <f t="shared" si="50"/>
        <v>0</v>
      </c>
      <c r="BF90" s="99">
        <f t="shared" si="51"/>
        <v>536605.7000000001</v>
      </c>
      <c r="BG90" s="99">
        <v>16312.32</v>
      </c>
      <c r="BH90" s="99"/>
      <c r="BI90" s="99">
        <f t="shared" si="52"/>
        <v>552918.02</v>
      </c>
      <c r="BJ90" s="99">
        <f t="shared" si="53"/>
        <v>402968.95</v>
      </c>
      <c r="BK90" s="99">
        <f t="shared" si="54"/>
        <v>133636.75</v>
      </c>
      <c r="BL90" s="99"/>
      <c r="BM90" s="99"/>
      <c r="BN90" s="99"/>
      <c r="BO90" s="99"/>
      <c r="BP90" s="99">
        <f t="shared" si="55"/>
        <v>536605.7000000001</v>
      </c>
      <c r="BQ90" s="99">
        <f t="shared" si="56"/>
        <v>402968.95</v>
      </c>
      <c r="BR90" s="99">
        <f t="shared" si="41"/>
        <v>133636.75</v>
      </c>
      <c r="BS90" s="174"/>
      <c r="BT90" s="174"/>
      <c r="BU90" s="174"/>
    </row>
    <row r="91" spans="1:73" s="98" customFormat="1" ht="21" customHeight="1">
      <c r="A91" s="191">
        <v>73</v>
      </c>
      <c r="B91" s="192" t="s">
        <v>108</v>
      </c>
      <c r="C91" s="99">
        <v>608039.84</v>
      </c>
      <c r="D91" s="99">
        <f t="shared" si="43"/>
        <v>486660.24</v>
      </c>
      <c r="E91" s="99">
        <v>121379.6</v>
      </c>
      <c r="F91" s="99">
        <v>12874.26</v>
      </c>
      <c r="G91" s="99">
        <v>11231.52</v>
      </c>
      <c r="H91" s="99"/>
      <c r="I91" s="99"/>
      <c r="J91" s="99">
        <v>12874.26</v>
      </c>
      <c r="K91" s="99">
        <v>12093.73</v>
      </c>
      <c r="L91" s="99"/>
      <c r="M91" s="99">
        <f t="shared" si="44"/>
        <v>0</v>
      </c>
      <c r="N91" s="99">
        <v>12874.25</v>
      </c>
      <c r="O91" s="99">
        <v>14766.85</v>
      </c>
      <c r="P91" s="99"/>
      <c r="Q91" s="99">
        <f t="shared" si="45"/>
        <v>0</v>
      </c>
      <c r="R91" s="99">
        <v>12934.85</v>
      </c>
      <c r="S91" s="99">
        <v>11252.05</v>
      </c>
      <c r="T91" s="99"/>
      <c r="U91" s="99">
        <f t="shared" si="46"/>
        <v>0</v>
      </c>
      <c r="V91" s="99">
        <v>12934.85</v>
      </c>
      <c r="W91" s="99">
        <v>12548.87</v>
      </c>
      <c r="X91" s="99"/>
      <c r="Y91" s="99"/>
      <c r="Z91" s="99">
        <v>12931.82</v>
      </c>
      <c r="AA91" s="99">
        <v>13582.58</v>
      </c>
      <c r="AB91" s="99"/>
      <c r="AC91" s="99"/>
      <c r="AD91" s="99">
        <v>12932.45</v>
      </c>
      <c r="AE91" s="99">
        <v>13527.79</v>
      </c>
      <c r="AF91" s="99"/>
      <c r="AG91" s="99"/>
      <c r="AH91" s="99">
        <v>12932.42</v>
      </c>
      <c r="AI91" s="99">
        <v>12548.11</v>
      </c>
      <c r="AJ91" s="99"/>
      <c r="AK91" s="99">
        <f t="shared" si="59"/>
        <v>0</v>
      </c>
      <c r="AL91" s="99">
        <v>12932.43</v>
      </c>
      <c r="AM91" s="99">
        <v>13301.84</v>
      </c>
      <c r="AN91" s="99">
        <v>5794</v>
      </c>
      <c r="AO91" s="99">
        <f t="shared" si="57"/>
        <v>4910.169491525424</v>
      </c>
      <c r="AP91" s="99">
        <v>12995.65</v>
      </c>
      <c r="AQ91" s="99">
        <v>13157.59</v>
      </c>
      <c r="AR91" s="99"/>
      <c r="AS91" s="99">
        <f t="shared" si="42"/>
        <v>0</v>
      </c>
      <c r="AT91" s="99">
        <v>13085.66</v>
      </c>
      <c r="AU91" s="99">
        <v>12043.78</v>
      </c>
      <c r="AV91" s="99"/>
      <c r="AW91" s="99">
        <f t="shared" si="58"/>
        <v>0</v>
      </c>
      <c r="AX91" s="99">
        <v>13075.92</v>
      </c>
      <c r="AY91" s="99">
        <v>14915.9</v>
      </c>
      <c r="AZ91" s="99">
        <v>485918.64</v>
      </c>
      <c r="BA91" s="99">
        <f t="shared" si="47"/>
        <v>411795.4576271187</v>
      </c>
      <c r="BB91" s="99">
        <f t="shared" si="48"/>
        <v>155378.82000000004</v>
      </c>
      <c r="BC91" s="99">
        <f t="shared" si="49"/>
        <v>154970.61000000002</v>
      </c>
      <c r="BD91" s="195">
        <v>641512.64</v>
      </c>
      <c r="BE91" s="99">
        <f t="shared" si="50"/>
        <v>416705.62711864413</v>
      </c>
      <c r="BF91" s="99">
        <f t="shared" si="51"/>
        <v>121497.80999999994</v>
      </c>
      <c r="BG91" s="99">
        <v>10950.48</v>
      </c>
      <c r="BH91" s="99"/>
      <c r="BI91" s="99">
        <f t="shared" si="52"/>
        <v>132448.28999999995</v>
      </c>
      <c r="BJ91" s="99">
        <f t="shared" si="53"/>
        <v>641630.85</v>
      </c>
      <c r="BK91" s="99">
        <f t="shared" si="54"/>
        <v>121379.6</v>
      </c>
      <c r="BL91" s="99"/>
      <c r="BM91" s="99"/>
      <c r="BN91" s="99"/>
      <c r="BO91" s="99"/>
      <c r="BP91" s="99">
        <f t="shared" si="55"/>
        <v>121497.80999999994</v>
      </c>
      <c r="BQ91" s="99">
        <f t="shared" si="56"/>
        <v>118.20999999996275</v>
      </c>
      <c r="BR91" s="99">
        <f t="shared" si="41"/>
        <v>121379.6</v>
      </c>
      <c r="BS91" s="174" t="s">
        <v>232</v>
      </c>
      <c r="BT91" s="174" t="s">
        <v>233</v>
      </c>
      <c r="BU91" s="174" t="s">
        <v>234</v>
      </c>
    </row>
    <row r="92" spans="1:73" s="98" customFormat="1" ht="21" customHeight="1">
      <c r="A92" s="191"/>
      <c r="B92" s="192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  <c r="AA92" s="99"/>
      <c r="AB92" s="99"/>
      <c r="AC92" s="99"/>
      <c r="AD92" s="99"/>
      <c r="AE92" s="99"/>
      <c r="AF92" s="99"/>
      <c r="AG92" s="99"/>
      <c r="AH92" s="99"/>
      <c r="AI92" s="99"/>
      <c r="AJ92" s="99"/>
      <c r="AK92" s="99"/>
      <c r="AL92" s="99"/>
      <c r="AM92" s="99"/>
      <c r="AN92" s="99"/>
      <c r="AO92" s="99"/>
      <c r="AP92" s="99"/>
      <c r="AQ92" s="99"/>
      <c r="AR92" s="99"/>
      <c r="AS92" s="99"/>
      <c r="AT92" s="99"/>
      <c r="AU92" s="99"/>
      <c r="AV92" s="99"/>
      <c r="AW92" s="99"/>
      <c r="AX92" s="99"/>
      <c r="AY92" s="99"/>
      <c r="AZ92" s="99"/>
      <c r="BA92" s="99"/>
      <c r="BB92" s="99"/>
      <c r="BC92" s="99"/>
      <c r="BD92" s="199"/>
      <c r="BE92" s="99"/>
      <c r="BF92" s="99"/>
      <c r="BG92" s="99"/>
      <c r="BH92" s="99"/>
      <c r="BI92" s="99"/>
      <c r="BJ92" s="99"/>
      <c r="BK92" s="99"/>
      <c r="BL92" s="99"/>
      <c r="BM92" s="99"/>
      <c r="BN92" s="99"/>
      <c r="BO92" s="99"/>
      <c r="BP92" s="99"/>
      <c r="BQ92" s="99"/>
      <c r="BR92" s="99"/>
      <c r="BS92" s="174" t="s">
        <v>357</v>
      </c>
      <c r="BT92" s="174" t="s">
        <v>358</v>
      </c>
      <c r="BU92" s="174" t="s">
        <v>359</v>
      </c>
    </row>
    <row r="93" spans="1:73" s="98" customFormat="1" ht="21" customHeight="1">
      <c r="A93" s="191"/>
      <c r="B93" s="192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  <c r="AA93" s="99"/>
      <c r="AB93" s="99"/>
      <c r="AC93" s="99"/>
      <c r="AD93" s="99"/>
      <c r="AE93" s="99"/>
      <c r="AF93" s="99"/>
      <c r="AG93" s="99"/>
      <c r="AH93" s="99"/>
      <c r="AI93" s="99"/>
      <c r="AJ93" s="99"/>
      <c r="AK93" s="99"/>
      <c r="AL93" s="99"/>
      <c r="AM93" s="99"/>
      <c r="AN93" s="99"/>
      <c r="AO93" s="99"/>
      <c r="AP93" s="99"/>
      <c r="AQ93" s="99"/>
      <c r="AR93" s="99"/>
      <c r="AS93" s="99"/>
      <c r="AT93" s="99"/>
      <c r="AU93" s="99"/>
      <c r="AV93" s="99"/>
      <c r="AW93" s="99"/>
      <c r="AX93" s="99"/>
      <c r="AY93" s="99"/>
      <c r="AZ93" s="99"/>
      <c r="BA93" s="99"/>
      <c r="BB93" s="99"/>
      <c r="BC93" s="99"/>
      <c r="BD93" s="196"/>
      <c r="BE93" s="99"/>
      <c r="BF93" s="99"/>
      <c r="BG93" s="99"/>
      <c r="BH93" s="99"/>
      <c r="BI93" s="99"/>
      <c r="BJ93" s="99"/>
      <c r="BK93" s="99"/>
      <c r="BL93" s="99"/>
      <c r="BM93" s="99"/>
      <c r="BN93" s="99"/>
      <c r="BO93" s="99"/>
      <c r="BP93" s="99"/>
      <c r="BQ93" s="99"/>
      <c r="BR93" s="99"/>
      <c r="BS93" s="174" t="s">
        <v>286</v>
      </c>
      <c r="BT93" s="174" t="s">
        <v>267</v>
      </c>
      <c r="BU93" s="174" t="s">
        <v>287</v>
      </c>
    </row>
    <row r="94" spans="1:73" s="98" customFormat="1" ht="21" customHeight="1">
      <c r="A94" s="101">
        <v>74</v>
      </c>
      <c r="B94" s="174" t="s">
        <v>109</v>
      </c>
      <c r="C94" s="99">
        <v>693253.92</v>
      </c>
      <c r="D94" s="99">
        <f t="shared" si="43"/>
        <v>576941.27</v>
      </c>
      <c r="E94" s="99">
        <v>116312.65</v>
      </c>
      <c r="F94" s="99">
        <v>13414.05</v>
      </c>
      <c r="G94" s="99">
        <v>9578.33</v>
      </c>
      <c r="H94" s="99"/>
      <c r="I94" s="99"/>
      <c r="J94" s="99">
        <v>13414.03</v>
      </c>
      <c r="K94" s="99">
        <v>14205.42</v>
      </c>
      <c r="L94" s="99"/>
      <c r="M94" s="99">
        <f t="shared" si="44"/>
        <v>0</v>
      </c>
      <c r="N94" s="99">
        <v>13414.08</v>
      </c>
      <c r="O94" s="99">
        <v>13992.33</v>
      </c>
      <c r="P94" s="99"/>
      <c r="Q94" s="99">
        <f t="shared" si="45"/>
        <v>0</v>
      </c>
      <c r="R94" s="99">
        <v>13414.04</v>
      </c>
      <c r="S94" s="99">
        <v>12046.39</v>
      </c>
      <c r="T94" s="99"/>
      <c r="U94" s="99">
        <f t="shared" si="46"/>
        <v>0</v>
      </c>
      <c r="V94" s="99">
        <v>13414.03</v>
      </c>
      <c r="W94" s="99">
        <v>11198.38</v>
      </c>
      <c r="X94" s="99"/>
      <c r="Y94" s="99"/>
      <c r="Z94" s="99">
        <v>13372.21</v>
      </c>
      <c r="AA94" s="99">
        <v>11964.78</v>
      </c>
      <c r="AB94" s="99"/>
      <c r="AC94" s="99"/>
      <c r="AD94" s="99">
        <v>13371.57</v>
      </c>
      <c r="AE94" s="99">
        <v>12558.22</v>
      </c>
      <c r="AF94" s="99"/>
      <c r="AG94" s="99"/>
      <c r="AH94" s="99">
        <v>13414.04</v>
      </c>
      <c r="AI94" s="99">
        <v>15770.71</v>
      </c>
      <c r="AJ94" s="99"/>
      <c r="AK94" s="99">
        <f t="shared" si="59"/>
        <v>0</v>
      </c>
      <c r="AL94" s="99">
        <v>13414.04</v>
      </c>
      <c r="AM94" s="99">
        <v>14200.71</v>
      </c>
      <c r="AN94" s="99"/>
      <c r="AO94" s="99">
        <f t="shared" si="57"/>
        <v>0</v>
      </c>
      <c r="AP94" s="99">
        <v>13414.04</v>
      </c>
      <c r="AQ94" s="99">
        <v>12810.87</v>
      </c>
      <c r="AR94" s="99"/>
      <c r="AS94" s="99">
        <f t="shared" si="42"/>
        <v>0</v>
      </c>
      <c r="AT94" s="99">
        <v>13414.03</v>
      </c>
      <c r="AU94" s="99">
        <v>12533.05</v>
      </c>
      <c r="AV94" s="99"/>
      <c r="AW94" s="99">
        <f t="shared" si="58"/>
        <v>0</v>
      </c>
      <c r="AX94" s="99">
        <v>13414.05</v>
      </c>
      <c r="AY94" s="99">
        <v>16085.31</v>
      </c>
      <c r="AZ94" s="99"/>
      <c r="BA94" s="99">
        <f t="shared" si="47"/>
        <v>0</v>
      </c>
      <c r="BB94" s="99">
        <f t="shared" si="48"/>
        <v>160884.21</v>
      </c>
      <c r="BC94" s="99">
        <f t="shared" si="49"/>
        <v>156944.5</v>
      </c>
      <c r="BD94" s="99">
        <f>AZ94+AV94+AR94+AN94+AJ94+AF94+AB94+X94+T94+P94+L94+H94</f>
        <v>0</v>
      </c>
      <c r="BE94" s="99">
        <f t="shared" si="50"/>
        <v>0</v>
      </c>
      <c r="BF94" s="99">
        <f t="shared" si="51"/>
        <v>850198.42</v>
      </c>
      <c r="BG94" s="99"/>
      <c r="BH94" s="99"/>
      <c r="BI94" s="99">
        <f t="shared" si="52"/>
        <v>850198.42</v>
      </c>
      <c r="BJ94" s="99">
        <f t="shared" si="53"/>
        <v>733885.77</v>
      </c>
      <c r="BK94" s="99">
        <f t="shared" si="54"/>
        <v>116312.65</v>
      </c>
      <c r="BL94" s="99"/>
      <c r="BM94" s="99"/>
      <c r="BN94" s="99"/>
      <c r="BO94" s="99"/>
      <c r="BP94" s="99">
        <f t="shared" si="55"/>
        <v>850198.42</v>
      </c>
      <c r="BQ94" s="99">
        <f t="shared" si="56"/>
        <v>733885.77</v>
      </c>
      <c r="BR94" s="99">
        <f t="shared" si="41"/>
        <v>116312.65</v>
      </c>
      <c r="BS94" s="174"/>
      <c r="BT94" s="174"/>
      <c r="BU94" s="174"/>
    </row>
    <row r="95" spans="1:73" s="98" customFormat="1" ht="21" customHeight="1">
      <c r="A95" s="101">
        <v>75</v>
      </c>
      <c r="B95" s="174" t="s">
        <v>110</v>
      </c>
      <c r="C95" s="99">
        <v>441430.29</v>
      </c>
      <c r="D95" s="99">
        <f t="shared" si="43"/>
        <v>325413.24</v>
      </c>
      <c r="E95" s="99">
        <v>116017.05</v>
      </c>
      <c r="F95" s="99">
        <v>9610.61</v>
      </c>
      <c r="G95" s="99">
        <v>7422.68</v>
      </c>
      <c r="H95" s="99"/>
      <c r="I95" s="99"/>
      <c r="J95" s="99">
        <v>9658.39</v>
      </c>
      <c r="K95" s="99">
        <v>9555.6</v>
      </c>
      <c r="L95" s="99"/>
      <c r="M95" s="99">
        <f t="shared" si="44"/>
        <v>0</v>
      </c>
      <c r="N95" s="102">
        <v>9658.4</v>
      </c>
      <c r="O95" s="99">
        <v>10267.93</v>
      </c>
      <c r="P95" s="99"/>
      <c r="Q95" s="99">
        <f t="shared" si="45"/>
        <v>0</v>
      </c>
      <c r="R95" s="99">
        <v>9658.4</v>
      </c>
      <c r="S95" s="99">
        <v>7611.37</v>
      </c>
      <c r="T95" s="99"/>
      <c r="U95" s="99">
        <f t="shared" si="46"/>
        <v>0</v>
      </c>
      <c r="V95" s="99">
        <v>9658.41</v>
      </c>
      <c r="W95" s="99">
        <v>9189.77</v>
      </c>
      <c r="X95" s="99"/>
      <c r="Y95" s="99"/>
      <c r="Z95" s="99">
        <v>9712.94</v>
      </c>
      <c r="AA95" s="99">
        <v>9475.06</v>
      </c>
      <c r="AB95" s="99"/>
      <c r="AC95" s="99"/>
      <c r="AD95" s="99">
        <v>9455.72</v>
      </c>
      <c r="AE95" s="99">
        <v>7358.6</v>
      </c>
      <c r="AF95" s="99"/>
      <c r="AG95" s="99"/>
      <c r="AH95" s="99">
        <v>9712.93</v>
      </c>
      <c r="AI95" s="99">
        <v>9695.83</v>
      </c>
      <c r="AJ95" s="99"/>
      <c r="AK95" s="99">
        <f t="shared" si="59"/>
        <v>0</v>
      </c>
      <c r="AL95" s="99">
        <v>9712.94</v>
      </c>
      <c r="AM95" s="99">
        <v>10329.46</v>
      </c>
      <c r="AN95" s="99"/>
      <c r="AO95" s="99">
        <f t="shared" si="57"/>
        <v>0</v>
      </c>
      <c r="AP95" s="99">
        <v>9712.92</v>
      </c>
      <c r="AQ95" s="99">
        <v>9873.04</v>
      </c>
      <c r="AR95" s="99"/>
      <c r="AS95" s="99">
        <f t="shared" si="42"/>
        <v>0</v>
      </c>
      <c r="AT95" s="99">
        <v>9806.89</v>
      </c>
      <c r="AU95" s="99">
        <v>9615.98</v>
      </c>
      <c r="AV95" s="99"/>
      <c r="AW95" s="99">
        <f t="shared" si="58"/>
        <v>0</v>
      </c>
      <c r="AX95" s="99">
        <v>9824.24</v>
      </c>
      <c r="AY95" s="99">
        <v>10124.39</v>
      </c>
      <c r="AZ95" s="99"/>
      <c r="BA95" s="99">
        <f t="shared" si="47"/>
        <v>0</v>
      </c>
      <c r="BB95" s="99">
        <f t="shared" si="48"/>
        <v>116182.79</v>
      </c>
      <c r="BC95" s="99">
        <f t="shared" si="49"/>
        <v>110519.70999999999</v>
      </c>
      <c r="BD95" s="99">
        <f>AZ95+AV95+AR95+AN95+AJ95+AF95+AB95+X95+T95+P95+L95+H95</f>
        <v>0</v>
      </c>
      <c r="BE95" s="99">
        <f t="shared" si="50"/>
        <v>0</v>
      </c>
      <c r="BF95" s="99">
        <f t="shared" si="51"/>
        <v>551950</v>
      </c>
      <c r="BG95" s="99"/>
      <c r="BH95" s="99"/>
      <c r="BI95" s="99">
        <f t="shared" si="52"/>
        <v>551950</v>
      </c>
      <c r="BJ95" s="99">
        <f t="shared" si="53"/>
        <v>435932.94999999995</v>
      </c>
      <c r="BK95" s="99">
        <f t="shared" si="54"/>
        <v>116017.05</v>
      </c>
      <c r="BL95" s="99"/>
      <c r="BM95" s="99"/>
      <c r="BN95" s="99"/>
      <c r="BO95" s="99"/>
      <c r="BP95" s="99">
        <f t="shared" si="55"/>
        <v>551950</v>
      </c>
      <c r="BQ95" s="99">
        <f t="shared" si="56"/>
        <v>435932.94999999995</v>
      </c>
      <c r="BR95" s="99">
        <f t="shared" si="41"/>
        <v>116017.05</v>
      </c>
      <c r="BS95" s="174"/>
      <c r="BT95" s="174"/>
      <c r="BU95" s="174"/>
    </row>
    <row r="96" spans="1:73" s="98" customFormat="1" ht="33" customHeight="1">
      <c r="A96" s="191">
        <v>76</v>
      </c>
      <c r="B96" s="192" t="s">
        <v>111</v>
      </c>
      <c r="C96" s="99">
        <v>590550.84</v>
      </c>
      <c r="D96" s="99">
        <f t="shared" si="43"/>
        <v>490277.32999999996</v>
      </c>
      <c r="E96" s="99">
        <v>100273.51</v>
      </c>
      <c r="F96" s="99">
        <v>10798.88</v>
      </c>
      <c r="G96" s="99">
        <v>9294.71</v>
      </c>
      <c r="H96" s="99"/>
      <c r="I96" s="99"/>
      <c r="J96" s="99">
        <v>10717.7</v>
      </c>
      <c r="K96" s="99">
        <v>10340.94</v>
      </c>
      <c r="L96" s="99"/>
      <c r="M96" s="99">
        <f t="shared" si="44"/>
        <v>0</v>
      </c>
      <c r="N96" s="102">
        <v>10717.71</v>
      </c>
      <c r="O96" s="99">
        <v>11391.95</v>
      </c>
      <c r="P96" s="99"/>
      <c r="Q96" s="99">
        <f t="shared" si="45"/>
        <v>0</v>
      </c>
      <c r="R96" s="99">
        <v>10717.72</v>
      </c>
      <c r="S96" s="99">
        <v>9778.83</v>
      </c>
      <c r="T96" s="99"/>
      <c r="U96" s="99">
        <f t="shared" si="46"/>
        <v>0</v>
      </c>
      <c r="V96" s="99">
        <v>10717.71</v>
      </c>
      <c r="W96" s="99">
        <v>11198.76</v>
      </c>
      <c r="X96" s="99"/>
      <c r="Y96" s="99"/>
      <c r="Z96" s="99">
        <v>10717.71</v>
      </c>
      <c r="AA96" s="99">
        <v>10898.76</v>
      </c>
      <c r="AB96" s="99"/>
      <c r="AC96" s="99"/>
      <c r="AD96" s="99">
        <v>10676.28</v>
      </c>
      <c r="AE96" s="99">
        <v>9660.83</v>
      </c>
      <c r="AF96" s="99"/>
      <c r="AG96" s="99"/>
      <c r="AH96" s="99">
        <v>10717.71</v>
      </c>
      <c r="AI96" s="99">
        <v>10792.02</v>
      </c>
      <c r="AJ96" s="99"/>
      <c r="AK96" s="99">
        <f t="shared" si="59"/>
        <v>0</v>
      </c>
      <c r="AL96" s="99">
        <v>10717.7</v>
      </c>
      <c r="AM96" s="99">
        <v>11343.08</v>
      </c>
      <c r="AN96" s="99">
        <v>339200</v>
      </c>
      <c r="AO96" s="99">
        <f t="shared" si="57"/>
        <v>287457.6271186441</v>
      </c>
      <c r="AP96" s="99">
        <v>10717.71</v>
      </c>
      <c r="AQ96" s="99">
        <v>10283.84</v>
      </c>
      <c r="AR96" s="99"/>
      <c r="AS96" s="99">
        <f t="shared" si="42"/>
        <v>0</v>
      </c>
      <c r="AT96" s="99">
        <v>10717.7</v>
      </c>
      <c r="AU96" s="99">
        <v>10906.28</v>
      </c>
      <c r="AV96" s="99">
        <v>87500</v>
      </c>
      <c r="AW96" s="99">
        <f t="shared" si="58"/>
        <v>74152.54237288136</v>
      </c>
      <c r="AX96" s="99">
        <v>10717.71</v>
      </c>
      <c r="AY96" s="99">
        <v>12514.82</v>
      </c>
      <c r="AZ96" s="105">
        <f>11+223693.4</f>
        <v>223704.4</v>
      </c>
      <c r="BA96" s="99">
        <f t="shared" si="47"/>
        <v>189580</v>
      </c>
      <c r="BB96" s="99">
        <f t="shared" si="48"/>
        <v>128652.23999999998</v>
      </c>
      <c r="BC96" s="99">
        <f t="shared" si="49"/>
        <v>128404.82</v>
      </c>
      <c r="BD96" s="110">
        <v>650404.4</v>
      </c>
      <c r="BE96" s="99">
        <f t="shared" si="50"/>
        <v>551190.1694915255</v>
      </c>
      <c r="BF96" s="99">
        <f t="shared" si="51"/>
        <v>68551.2599999999</v>
      </c>
      <c r="BG96" s="99"/>
      <c r="BH96" s="99"/>
      <c r="BI96" s="99">
        <f t="shared" si="52"/>
        <v>68551.2599999999</v>
      </c>
      <c r="BJ96" s="99">
        <f t="shared" si="53"/>
        <v>618682.1499999999</v>
      </c>
      <c r="BK96" s="99">
        <f t="shared" si="54"/>
        <v>100273.51</v>
      </c>
      <c r="BL96" s="99"/>
      <c r="BM96" s="99"/>
      <c r="BN96" s="99"/>
      <c r="BO96" s="99"/>
      <c r="BP96" s="99">
        <f t="shared" si="55"/>
        <v>68551.2599999999</v>
      </c>
      <c r="BQ96" s="99">
        <f t="shared" si="56"/>
        <v>-31722.250000000116</v>
      </c>
      <c r="BR96" s="99">
        <f t="shared" si="41"/>
        <v>100273.51</v>
      </c>
      <c r="BS96" s="174" t="s">
        <v>251</v>
      </c>
      <c r="BT96" s="174" t="s">
        <v>288</v>
      </c>
      <c r="BU96" s="192" t="s">
        <v>289</v>
      </c>
    </row>
    <row r="97" spans="1:73" s="98" customFormat="1" ht="21" customHeight="1">
      <c r="A97" s="191"/>
      <c r="B97" s="192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102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  <c r="Z97" s="99"/>
      <c r="AA97" s="99"/>
      <c r="AB97" s="99"/>
      <c r="AC97" s="99"/>
      <c r="AD97" s="99"/>
      <c r="AE97" s="99"/>
      <c r="AF97" s="99"/>
      <c r="AG97" s="99"/>
      <c r="AH97" s="99"/>
      <c r="AI97" s="99"/>
      <c r="AJ97" s="99"/>
      <c r="AK97" s="99"/>
      <c r="AL97" s="99"/>
      <c r="AM97" s="99"/>
      <c r="AN97" s="99"/>
      <c r="AO97" s="99"/>
      <c r="AP97" s="99"/>
      <c r="AQ97" s="99"/>
      <c r="AR97" s="99"/>
      <c r="AS97" s="99"/>
      <c r="AT97" s="99"/>
      <c r="AU97" s="99"/>
      <c r="AV97" s="99"/>
      <c r="AW97" s="99"/>
      <c r="AX97" s="99"/>
      <c r="AY97" s="99"/>
      <c r="AZ97" s="105"/>
      <c r="BA97" s="99"/>
      <c r="BB97" s="99"/>
      <c r="BC97" s="99"/>
      <c r="BD97" s="110"/>
      <c r="BE97" s="99"/>
      <c r="BF97" s="99"/>
      <c r="BG97" s="99"/>
      <c r="BH97" s="99"/>
      <c r="BI97" s="99"/>
      <c r="BJ97" s="99"/>
      <c r="BK97" s="99"/>
      <c r="BL97" s="99"/>
      <c r="BM97" s="99"/>
      <c r="BN97" s="99"/>
      <c r="BO97" s="99"/>
      <c r="BP97" s="99"/>
      <c r="BQ97" s="99"/>
      <c r="BR97" s="99"/>
      <c r="BS97" s="174" t="s">
        <v>263</v>
      </c>
      <c r="BT97" s="174" t="s">
        <v>264</v>
      </c>
      <c r="BU97" s="192"/>
    </row>
    <row r="98" spans="1:73" s="98" customFormat="1" ht="33.75" customHeight="1">
      <c r="A98" s="191"/>
      <c r="B98" s="192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102"/>
      <c r="O98" s="99"/>
      <c r="P98" s="99"/>
      <c r="Q98" s="99"/>
      <c r="R98" s="99"/>
      <c r="S98" s="99"/>
      <c r="T98" s="99"/>
      <c r="U98" s="99"/>
      <c r="V98" s="99"/>
      <c r="W98" s="99"/>
      <c r="X98" s="99"/>
      <c r="Y98" s="99"/>
      <c r="Z98" s="99"/>
      <c r="AA98" s="99"/>
      <c r="AB98" s="99"/>
      <c r="AC98" s="99"/>
      <c r="AD98" s="99"/>
      <c r="AE98" s="99"/>
      <c r="AF98" s="99"/>
      <c r="AG98" s="99"/>
      <c r="AH98" s="99"/>
      <c r="AI98" s="99"/>
      <c r="AJ98" s="99"/>
      <c r="AK98" s="99"/>
      <c r="AL98" s="99"/>
      <c r="AM98" s="99"/>
      <c r="AN98" s="99"/>
      <c r="AO98" s="99"/>
      <c r="AP98" s="99"/>
      <c r="AQ98" s="99"/>
      <c r="AR98" s="99"/>
      <c r="AS98" s="99"/>
      <c r="AT98" s="99"/>
      <c r="AU98" s="99"/>
      <c r="AV98" s="99"/>
      <c r="AW98" s="99"/>
      <c r="AX98" s="99"/>
      <c r="AY98" s="99"/>
      <c r="AZ98" s="105"/>
      <c r="BA98" s="99"/>
      <c r="BB98" s="99"/>
      <c r="BC98" s="99"/>
      <c r="BD98" s="110"/>
      <c r="BE98" s="99"/>
      <c r="BF98" s="99"/>
      <c r="BG98" s="99"/>
      <c r="BH98" s="99"/>
      <c r="BI98" s="99"/>
      <c r="BJ98" s="99"/>
      <c r="BK98" s="99"/>
      <c r="BL98" s="99"/>
      <c r="BM98" s="99"/>
      <c r="BN98" s="99"/>
      <c r="BO98" s="99"/>
      <c r="BP98" s="99"/>
      <c r="BQ98" s="99"/>
      <c r="BR98" s="99"/>
      <c r="BS98" s="174" t="s">
        <v>220</v>
      </c>
      <c r="BT98" s="174" t="s">
        <v>341</v>
      </c>
      <c r="BU98" s="174" t="s">
        <v>340</v>
      </c>
    </row>
    <row r="99" spans="1:73" s="98" customFormat="1" ht="21" customHeight="1">
      <c r="A99" s="191">
        <v>77</v>
      </c>
      <c r="B99" s="192" t="s">
        <v>112</v>
      </c>
      <c r="C99" s="99">
        <v>-594185.6</v>
      </c>
      <c r="D99" s="99">
        <f t="shared" si="43"/>
        <v>-594185.6</v>
      </c>
      <c r="E99" s="99"/>
      <c r="F99" s="99">
        <v>9611.6</v>
      </c>
      <c r="G99" s="99">
        <v>8216.5</v>
      </c>
      <c r="H99" s="99"/>
      <c r="I99" s="99"/>
      <c r="J99" s="99">
        <v>9611.61</v>
      </c>
      <c r="K99" s="99">
        <v>9164.18</v>
      </c>
      <c r="L99" s="99"/>
      <c r="M99" s="99">
        <f t="shared" si="44"/>
        <v>0</v>
      </c>
      <c r="N99" s="99">
        <v>9611.6</v>
      </c>
      <c r="O99" s="99">
        <v>10458.82</v>
      </c>
      <c r="P99" s="99"/>
      <c r="Q99" s="99">
        <f t="shared" si="45"/>
        <v>0</v>
      </c>
      <c r="R99" s="99">
        <v>9611.61</v>
      </c>
      <c r="S99" s="99">
        <v>8932.25</v>
      </c>
      <c r="T99" s="99"/>
      <c r="U99" s="99">
        <f t="shared" si="46"/>
        <v>0</v>
      </c>
      <c r="V99" s="99">
        <v>9611.61</v>
      </c>
      <c r="W99" s="99">
        <v>11273.4</v>
      </c>
      <c r="X99" s="99"/>
      <c r="Y99" s="99"/>
      <c r="Z99" s="99">
        <v>9611.6</v>
      </c>
      <c r="AA99" s="99">
        <v>9016.76</v>
      </c>
      <c r="AB99" s="99"/>
      <c r="AC99" s="99"/>
      <c r="AD99" s="99">
        <v>9611.61</v>
      </c>
      <c r="AE99" s="99">
        <v>8397.39</v>
      </c>
      <c r="AF99" s="99"/>
      <c r="AG99" s="99"/>
      <c r="AH99" s="99">
        <v>9611.62</v>
      </c>
      <c r="AI99" s="99">
        <v>10559.35</v>
      </c>
      <c r="AJ99" s="99"/>
      <c r="AK99" s="99">
        <f t="shared" si="59"/>
        <v>0</v>
      </c>
      <c r="AL99" s="99">
        <v>9657.43</v>
      </c>
      <c r="AM99" s="99">
        <v>8751.93</v>
      </c>
      <c r="AN99" s="99">
        <v>3583.11</v>
      </c>
      <c r="AO99" s="99">
        <f t="shared" si="57"/>
        <v>3036.533898305085</v>
      </c>
      <c r="AP99" s="99">
        <v>9657.45</v>
      </c>
      <c r="AQ99" s="99">
        <v>10220.87</v>
      </c>
      <c r="AR99" s="99"/>
      <c r="AS99" s="99">
        <f t="shared" si="42"/>
        <v>0</v>
      </c>
      <c r="AT99" s="99">
        <v>9716.35</v>
      </c>
      <c r="AU99" s="99">
        <v>9249.2</v>
      </c>
      <c r="AV99" s="103">
        <f>173212.32-171607.01</f>
        <v>1605.3099999999977</v>
      </c>
      <c r="AW99" s="99">
        <f t="shared" si="58"/>
        <v>1360.4322033898286</v>
      </c>
      <c r="AX99" s="99">
        <v>9810.18</v>
      </c>
      <c r="AY99" s="99">
        <v>10127.75</v>
      </c>
      <c r="AZ99" s="105">
        <v>11</v>
      </c>
      <c r="BA99" s="99">
        <f t="shared" si="47"/>
        <v>9.322033898305085</v>
      </c>
      <c r="BB99" s="99">
        <f t="shared" si="48"/>
        <v>115734.27000000002</v>
      </c>
      <c r="BC99" s="99">
        <f t="shared" si="49"/>
        <v>114368.4</v>
      </c>
      <c r="BD99" s="110">
        <v>5199.42</v>
      </c>
      <c r="BE99" s="99">
        <f t="shared" si="50"/>
        <v>4406.288135593219</v>
      </c>
      <c r="BF99" s="99">
        <f t="shared" si="51"/>
        <v>-485016.61999999994</v>
      </c>
      <c r="BG99" s="99"/>
      <c r="BH99" s="99"/>
      <c r="BI99" s="99">
        <f t="shared" si="52"/>
        <v>-485016.61999999994</v>
      </c>
      <c r="BJ99" s="99">
        <f t="shared" si="53"/>
        <v>-479817.19999999995</v>
      </c>
      <c r="BK99" s="99">
        <f t="shared" si="54"/>
        <v>0</v>
      </c>
      <c r="BL99" s="99"/>
      <c r="BM99" s="99"/>
      <c r="BN99" s="99"/>
      <c r="BO99" s="99"/>
      <c r="BP99" s="99">
        <f t="shared" si="55"/>
        <v>-485016.61999999994</v>
      </c>
      <c r="BQ99" s="99">
        <f t="shared" si="56"/>
        <v>-485016.61999999994</v>
      </c>
      <c r="BR99" s="99">
        <f t="shared" si="41"/>
        <v>0</v>
      </c>
      <c r="BS99" s="174" t="s">
        <v>232</v>
      </c>
      <c r="BT99" s="174" t="s">
        <v>233</v>
      </c>
      <c r="BU99" s="174" t="s">
        <v>234</v>
      </c>
    </row>
    <row r="100" spans="1:73" s="98" customFormat="1" ht="47.25" customHeight="1">
      <c r="A100" s="191"/>
      <c r="B100" s="192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99"/>
      <c r="X100" s="99"/>
      <c r="Y100" s="99"/>
      <c r="Z100" s="99"/>
      <c r="AA100" s="99"/>
      <c r="AB100" s="99"/>
      <c r="AC100" s="99"/>
      <c r="AD100" s="99"/>
      <c r="AE100" s="99"/>
      <c r="AF100" s="99"/>
      <c r="AG100" s="99"/>
      <c r="AH100" s="99"/>
      <c r="AI100" s="99"/>
      <c r="AJ100" s="99"/>
      <c r="AK100" s="99"/>
      <c r="AL100" s="99"/>
      <c r="AM100" s="99"/>
      <c r="AN100" s="99"/>
      <c r="AO100" s="99"/>
      <c r="AP100" s="99"/>
      <c r="AQ100" s="99"/>
      <c r="AR100" s="99"/>
      <c r="AS100" s="99"/>
      <c r="AT100" s="99"/>
      <c r="AU100" s="99"/>
      <c r="AV100" s="103"/>
      <c r="AW100" s="99"/>
      <c r="AX100" s="99"/>
      <c r="AY100" s="99"/>
      <c r="AZ100" s="105"/>
      <c r="BA100" s="99"/>
      <c r="BB100" s="99"/>
      <c r="BC100" s="99"/>
      <c r="BD100" s="110"/>
      <c r="BE100" s="99"/>
      <c r="BF100" s="99"/>
      <c r="BG100" s="99"/>
      <c r="BH100" s="99"/>
      <c r="BI100" s="99"/>
      <c r="BJ100" s="99"/>
      <c r="BK100" s="99"/>
      <c r="BL100" s="99"/>
      <c r="BM100" s="99"/>
      <c r="BN100" s="99"/>
      <c r="BO100" s="99"/>
      <c r="BP100" s="99"/>
      <c r="BQ100" s="99"/>
      <c r="BR100" s="99"/>
      <c r="BS100" s="174" t="s">
        <v>220</v>
      </c>
      <c r="BT100" s="174" t="s">
        <v>341</v>
      </c>
      <c r="BU100" s="174" t="s">
        <v>340</v>
      </c>
    </row>
    <row r="101" spans="1:73" s="98" customFormat="1" ht="36.75" customHeight="1">
      <c r="A101" s="191"/>
      <c r="B101" s="192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99"/>
      <c r="AA101" s="99"/>
      <c r="AB101" s="99"/>
      <c r="AC101" s="99"/>
      <c r="AD101" s="99"/>
      <c r="AE101" s="99"/>
      <c r="AF101" s="99"/>
      <c r="AG101" s="99"/>
      <c r="AH101" s="99"/>
      <c r="AI101" s="99"/>
      <c r="AJ101" s="99"/>
      <c r="AK101" s="99"/>
      <c r="AL101" s="99"/>
      <c r="AM101" s="99"/>
      <c r="AN101" s="99"/>
      <c r="AO101" s="99"/>
      <c r="AP101" s="99"/>
      <c r="AQ101" s="99"/>
      <c r="AR101" s="99"/>
      <c r="AS101" s="99"/>
      <c r="AT101" s="99"/>
      <c r="AU101" s="99"/>
      <c r="AV101" s="103"/>
      <c r="AW101" s="99"/>
      <c r="AX101" s="99"/>
      <c r="AY101" s="99"/>
      <c r="AZ101" s="105"/>
      <c r="BA101" s="99"/>
      <c r="BB101" s="99"/>
      <c r="BC101" s="99"/>
      <c r="BD101" s="110"/>
      <c r="BE101" s="99"/>
      <c r="BF101" s="99"/>
      <c r="BG101" s="99"/>
      <c r="BH101" s="99"/>
      <c r="BI101" s="99"/>
      <c r="BJ101" s="99"/>
      <c r="BK101" s="99"/>
      <c r="BL101" s="99"/>
      <c r="BM101" s="99"/>
      <c r="BN101" s="99"/>
      <c r="BO101" s="99"/>
      <c r="BP101" s="99"/>
      <c r="BQ101" s="99"/>
      <c r="BR101" s="99"/>
      <c r="BS101" s="174" t="s">
        <v>219</v>
      </c>
      <c r="BT101" s="174" t="s">
        <v>218</v>
      </c>
      <c r="BU101" s="174" t="s">
        <v>345</v>
      </c>
    </row>
    <row r="102" spans="1:73" s="98" customFormat="1" ht="21" customHeight="1">
      <c r="A102" s="101">
        <v>78</v>
      </c>
      <c r="B102" s="174" t="s">
        <v>113</v>
      </c>
      <c r="C102" s="99">
        <v>77934.56</v>
      </c>
      <c r="D102" s="99">
        <f t="shared" si="43"/>
        <v>77934.56</v>
      </c>
      <c r="E102" s="99"/>
      <c r="F102" s="99">
        <v>11133.39</v>
      </c>
      <c r="G102" s="99">
        <v>8769.71</v>
      </c>
      <c r="H102" s="99"/>
      <c r="I102" s="99"/>
      <c r="J102" s="99">
        <v>11133.37</v>
      </c>
      <c r="K102" s="99">
        <v>9989.79</v>
      </c>
      <c r="L102" s="99"/>
      <c r="M102" s="99">
        <f t="shared" si="44"/>
        <v>0</v>
      </c>
      <c r="N102" s="102">
        <v>11133.38</v>
      </c>
      <c r="O102" s="99">
        <v>11346.31</v>
      </c>
      <c r="P102" s="99"/>
      <c r="Q102" s="99">
        <f t="shared" si="45"/>
        <v>0</v>
      </c>
      <c r="R102" s="99">
        <v>11133.38</v>
      </c>
      <c r="S102" s="99">
        <v>9449.03</v>
      </c>
      <c r="T102" s="99"/>
      <c r="U102" s="99">
        <f t="shared" si="46"/>
        <v>0</v>
      </c>
      <c r="V102" s="99">
        <v>11133.4</v>
      </c>
      <c r="W102" s="99">
        <v>12154.76</v>
      </c>
      <c r="X102" s="99"/>
      <c r="Y102" s="99"/>
      <c r="Z102" s="99">
        <v>14289.99</v>
      </c>
      <c r="AA102" s="99">
        <v>11588.61</v>
      </c>
      <c r="AB102" s="99"/>
      <c r="AC102" s="99"/>
      <c r="AD102" s="99">
        <v>11235.14</v>
      </c>
      <c r="AE102" s="99">
        <v>9960.78</v>
      </c>
      <c r="AF102" s="99"/>
      <c r="AG102" s="99"/>
      <c r="AH102" s="99">
        <v>11240.27</v>
      </c>
      <c r="AI102" s="99">
        <v>13415.6</v>
      </c>
      <c r="AJ102" s="99">
        <v>215600</v>
      </c>
      <c r="AK102" s="99">
        <f t="shared" si="59"/>
        <v>182711.86440677967</v>
      </c>
      <c r="AL102" s="99">
        <v>11208.07</v>
      </c>
      <c r="AM102" s="99">
        <v>11876.55</v>
      </c>
      <c r="AN102" s="99"/>
      <c r="AO102" s="99">
        <f t="shared" si="57"/>
        <v>0</v>
      </c>
      <c r="AP102" s="99">
        <v>11211.15</v>
      </c>
      <c r="AQ102" s="99">
        <v>10691.32</v>
      </c>
      <c r="AR102" s="99"/>
      <c r="AS102" s="99">
        <f t="shared" si="42"/>
        <v>0</v>
      </c>
      <c r="AT102" s="99">
        <v>11302.95</v>
      </c>
      <c r="AU102" s="99">
        <v>10089.94</v>
      </c>
      <c r="AV102" s="99"/>
      <c r="AW102" s="99">
        <f t="shared" si="58"/>
        <v>0</v>
      </c>
      <c r="AX102" s="99">
        <v>11241.78</v>
      </c>
      <c r="AY102" s="99">
        <v>11311.97</v>
      </c>
      <c r="AZ102" s="99"/>
      <c r="BA102" s="99">
        <f t="shared" si="47"/>
        <v>0</v>
      </c>
      <c r="BB102" s="99">
        <f t="shared" si="48"/>
        <v>137396.27000000002</v>
      </c>
      <c r="BC102" s="99">
        <f t="shared" si="49"/>
        <v>130644.37</v>
      </c>
      <c r="BD102" s="99">
        <v>215600</v>
      </c>
      <c r="BE102" s="99">
        <f t="shared" si="50"/>
        <v>182711.86440677967</v>
      </c>
      <c r="BF102" s="99">
        <f t="shared" si="51"/>
        <v>-7021.070000000007</v>
      </c>
      <c r="BG102" s="99">
        <v>7688.88</v>
      </c>
      <c r="BH102" s="99"/>
      <c r="BI102" s="99">
        <f t="shared" si="52"/>
        <v>667.8099999999931</v>
      </c>
      <c r="BJ102" s="99">
        <f t="shared" si="53"/>
        <v>208578.93</v>
      </c>
      <c r="BK102" s="99">
        <f t="shared" si="54"/>
        <v>0</v>
      </c>
      <c r="BL102" s="99"/>
      <c r="BM102" s="99"/>
      <c r="BN102" s="99"/>
      <c r="BO102" s="99"/>
      <c r="BP102" s="99">
        <f t="shared" si="55"/>
        <v>-7021.070000000007</v>
      </c>
      <c r="BQ102" s="99">
        <f t="shared" si="56"/>
        <v>-7021.070000000007</v>
      </c>
      <c r="BR102" s="99">
        <f t="shared" si="41"/>
        <v>0</v>
      </c>
      <c r="BS102" s="174" t="s">
        <v>290</v>
      </c>
      <c r="BT102" s="174" t="s">
        <v>247</v>
      </c>
      <c r="BU102" s="174" t="s">
        <v>291</v>
      </c>
    </row>
    <row r="103" spans="1:73" s="98" customFormat="1" ht="21" customHeight="1">
      <c r="A103" s="191">
        <v>79</v>
      </c>
      <c r="B103" s="192" t="s">
        <v>114</v>
      </c>
      <c r="C103" s="99">
        <v>-857278.98</v>
      </c>
      <c r="D103" s="99">
        <f t="shared" si="43"/>
        <v>-857278.98</v>
      </c>
      <c r="E103" s="99"/>
      <c r="F103" s="99">
        <v>8936.14</v>
      </c>
      <c r="G103" s="99">
        <v>6931.12</v>
      </c>
      <c r="H103" s="99"/>
      <c r="I103" s="99"/>
      <c r="J103" s="99">
        <v>8936.16</v>
      </c>
      <c r="K103" s="99">
        <v>9000.79</v>
      </c>
      <c r="L103" s="99"/>
      <c r="M103" s="99">
        <f t="shared" si="44"/>
        <v>0</v>
      </c>
      <c r="N103" s="99">
        <v>8936.14</v>
      </c>
      <c r="O103" s="99">
        <v>9732.97</v>
      </c>
      <c r="P103" s="99"/>
      <c r="Q103" s="99">
        <f t="shared" si="45"/>
        <v>0</v>
      </c>
      <c r="R103" s="99">
        <v>8936.15</v>
      </c>
      <c r="S103" s="99">
        <v>6926.04</v>
      </c>
      <c r="T103" s="99">
        <v>12418.25</v>
      </c>
      <c r="U103" s="99">
        <f t="shared" si="46"/>
        <v>10523.940677966102</v>
      </c>
      <c r="V103" s="99">
        <v>8936.15</v>
      </c>
      <c r="W103" s="99">
        <v>9749.19</v>
      </c>
      <c r="X103" s="99"/>
      <c r="Y103" s="99"/>
      <c r="Z103" s="99">
        <v>11843.71</v>
      </c>
      <c r="AA103" s="99">
        <v>8418.81</v>
      </c>
      <c r="AB103" s="99"/>
      <c r="AC103" s="99"/>
      <c r="AD103" s="99">
        <v>9046.78</v>
      </c>
      <c r="AE103" s="99">
        <v>9341.92</v>
      </c>
      <c r="AF103" s="99">
        <v>5066.58</v>
      </c>
      <c r="AG103" s="99">
        <f>AF103/1.18</f>
        <v>4293.71186440678</v>
      </c>
      <c r="AH103" s="99">
        <v>9046.8</v>
      </c>
      <c r="AI103" s="99">
        <v>8953.01</v>
      </c>
      <c r="AJ103" s="99"/>
      <c r="AK103" s="99">
        <f t="shared" si="59"/>
        <v>0</v>
      </c>
      <c r="AL103" s="99">
        <v>9046.77</v>
      </c>
      <c r="AM103" s="99">
        <v>9870.44</v>
      </c>
      <c r="AN103" s="99">
        <v>5794</v>
      </c>
      <c r="AO103" s="99">
        <f t="shared" si="57"/>
        <v>4910.169491525424</v>
      </c>
      <c r="AP103" s="99">
        <v>9046.79</v>
      </c>
      <c r="AQ103" s="99">
        <v>8726.39</v>
      </c>
      <c r="AR103" s="99"/>
      <c r="AS103" s="99">
        <f t="shared" si="42"/>
        <v>0</v>
      </c>
      <c r="AT103" s="99">
        <v>9046.79</v>
      </c>
      <c r="AU103" s="99">
        <v>9501.41</v>
      </c>
      <c r="AV103" s="99"/>
      <c r="AW103" s="99">
        <f t="shared" si="58"/>
        <v>0</v>
      </c>
      <c r="AX103" s="99">
        <v>9046.77</v>
      </c>
      <c r="AY103" s="99">
        <v>10039.7</v>
      </c>
      <c r="AZ103" s="105">
        <f>10.99+11</f>
        <v>21.990000000000002</v>
      </c>
      <c r="BA103" s="99">
        <f t="shared" si="47"/>
        <v>18.635593220338986</v>
      </c>
      <c r="BB103" s="99">
        <f t="shared" si="48"/>
        <v>110805.15</v>
      </c>
      <c r="BC103" s="99">
        <f t="shared" si="49"/>
        <v>107191.78999999998</v>
      </c>
      <c r="BD103" s="99">
        <v>23300.82</v>
      </c>
      <c r="BE103" s="99">
        <f t="shared" si="50"/>
        <v>19746.457627118645</v>
      </c>
      <c r="BF103" s="99">
        <f t="shared" si="51"/>
        <v>-773388.0099999999</v>
      </c>
      <c r="BG103" s="99">
        <v>14312.52</v>
      </c>
      <c r="BH103" s="99"/>
      <c r="BI103" s="99">
        <f t="shared" si="52"/>
        <v>-759075.4899999999</v>
      </c>
      <c r="BJ103" s="99">
        <f t="shared" si="53"/>
        <v>-750087.19</v>
      </c>
      <c r="BK103" s="99">
        <f t="shared" si="54"/>
        <v>0</v>
      </c>
      <c r="BL103" s="99"/>
      <c r="BM103" s="99"/>
      <c r="BN103" s="99"/>
      <c r="BO103" s="99"/>
      <c r="BP103" s="99">
        <f t="shared" si="55"/>
        <v>-773388.0099999999</v>
      </c>
      <c r="BQ103" s="99">
        <f t="shared" si="56"/>
        <v>-773388.0099999999</v>
      </c>
      <c r="BR103" s="99">
        <f t="shared" si="41"/>
        <v>0</v>
      </c>
      <c r="BS103" s="174" t="s">
        <v>232</v>
      </c>
      <c r="BT103" s="174" t="s">
        <v>233</v>
      </c>
      <c r="BU103" s="174" t="s">
        <v>234</v>
      </c>
    </row>
    <row r="104" spans="1:73" s="98" customFormat="1" ht="39" customHeight="1">
      <c r="A104" s="191"/>
      <c r="B104" s="192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99"/>
      <c r="X104" s="99"/>
      <c r="Y104" s="99"/>
      <c r="Z104" s="99"/>
      <c r="AA104" s="99"/>
      <c r="AB104" s="99"/>
      <c r="AC104" s="99"/>
      <c r="AD104" s="99"/>
      <c r="AE104" s="99"/>
      <c r="AF104" s="99"/>
      <c r="AG104" s="99"/>
      <c r="AH104" s="99"/>
      <c r="AI104" s="99"/>
      <c r="AJ104" s="99"/>
      <c r="AK104" s="99"/>
      <c r="AL104" s="99"/>
      <c r="AM104" s="99"/>
      <c r="AN104" s="99"/>
      <c r="AO104" s="99"/>
      <c r="AP104" s="99"/>
      <c r="AQ104" s="99"/>
      <c r="AR104" s="99"/>
      <c r="AS104" s="99"/>
      <c r="AT104" s="99"/>
      <c r="AU104" s="99"/>
      <c r="AV104" s="99"/>
      <c r="AW104" s="99"/>
      <c r="AX104" s="99"/>
      <c r="AY104" s="99"/>
      <c r="AZ104" s="105"/>
      <c r="BA104" s="99"/>
      <c r="BB104" s="99"/>
      <c r="BC104" s="99"/>
      <c r="BD104" s="99"/>
      <c r="BE104" s="99"/>
      <c r="BF104" s="99"/>
      <c r="BG104" s="99"/>
      <c r="BH104" s="99"/>
      <c r="BI104" s="99"/>
      <c r="BJ104" s="99"/>
      <c r="BK104" s="99"/>
      <c r="BL104" s="99"/>
      <c r="BM104" s="99"/>
      <c r="BN104" s="99"/>
      <c r="BO104" s="99"/>
      <c r="BP104" s="99"/>
      <c r="BQ104" s="99"/>
      <c r="BR104" s="99"/>
      <c r="BS104" s="174" t="s">
        <v>220</v>
      </c>
      <c r="BT104" s="174" t="s">
        <v>341</v>
      </c>
      <c r="BU104" s="174" t="s">
        <v>340</v>
      </c>
    </row>
    <row r="105" spans="1:73" s="98" customFormat="1" ht="21" customHeight="1">
      <c r="A105" s="101">
        <v>80</v>
      </c>
      <c r="B105" s="174" t="s">
        <v>115</v>
      </c>
      <c r="C105" s="99">
        <f>155691.36</f>
        <v>155691.36</v>
      </c>
      <c r="D105" s="99">
        <f t="shared" si="43"/>
        <v>121550.47999999998</v>
      </c>
      <c r="E105" s="99">
        <v>34140.88</v>
      </c>
      <c r="F105" s="99">
        <v>9688.5</v>
      </c>
      <c r="G105" s="99">
        <v>7631.34</v>
      </c>
      <c r="H105" s="99"/>
      <c r="I105" s="99"/>
      <c r="J105" s="99">
        <v>9721.42</v>
      </c>
      <c r="K105" s="99">
        <v>9031.52</v>
      </c>
      <c r="L105" s="99"/>
      <c r="M105" s="99">
        <f t="shared" si="44"/>
        <v>0</v>
      </c>
      <c r="N105" s="99">
        <v>9721.42</v>
      </c>
      <c r="O105" s="99">
        <v>10898.55</v>
      </c>
      <c r="P105" s="99"/>
      <c r="Q105" s="99">
        <f t="shared" si="45"/>
        <v>0</v>
      </c>
      <c r="R105" s="99">
        <v>9721.4</v>
      </c>
      <c r="S105" s="99">
        <v>8976.75</v>
      </c>
      <c r="T105" s="99"/>
      <c r="U105" s="99">
        <f t="shared" si="46"/>
        <v>0</v>
      </c>
      <c r="V105" s="99">
        <v>9721.43</v>
      </c>
      <c r="W105" s="99">
        <v>9743.45</v>
      </c>
      <c r="X105" s="99"/>
      <c r="Y105" s="99"/>
      <c r="Z105" s="99">
        <v>9754.44</v>
      </c>
      <c r="AA105" s="99">
        <v>8966.33</v>
      </c>
      <c r="AB105" s="99"/>
      <c r="AC105" s="99"/>
      <c r="AD105" s="99">
        <v>9735.57</v>
      </c>
      <c r="AE105" s="99">
        <v>9294.31</v>
      </c>
      <c r="AF105" s="99"/>
      <c r="AG105" s="99"/>
      <c r="AH105" s="99">
        <v>9754.45</v>
      </c>
      <c r="AI105" s="99">
        <v>9587.85</v>
      </c>
      <c r="AJ105" s="99"/>
      <c r="AK105" s="99">
        <f t="shared" si="59"/>
        <v>0</v>
      </c>
      <c r="AL105" s="99">
        <v>9754.46</v>
      </c>
      <c r="AM105" s="99">
        <v>8922.8</v>
      </c>
      <c r="AN105" s="99"/>
      <c r="AO105" s="99">
        <f t="shared" si="57"/>
        <v>0</v>
      </c>
      <c r="AP105" s="99">
        <v>9754.43</v>
      </c>
      <c r="AQ105" s="99">
        <v>9524.58</v>
      </c>
      <c r="AR105" s="99">
        <f>305200+178770</f>
        <v>483970</v>
      </c>
      <c r="AS105" s="99">
        <f t="shared" si="42"/>
        <v>410144.0677966102</v>
      </c>
      <c r="AT105" s="99">
        <v>9800.43</v>
      </c>
      <c r="AU105" s="99">
        <v>10377.01</v>
      </c>
      <c r="AV105" s="99"/>
      <c r="AW105" s="99">
        <f t="shared" si="58"/>
        <v>0</v>
      </c>
      <c r="AX105" s="99">
        <v>9800.42</v>
      </c>
      <c r="AY105" s="99">
        <v>10015</v>
      </c>
      <c r="AZ105" s="99"/>
      <c r="BA105" s="99">
        <f t="shared" si="47"/>
        <v>0</v>
      </c>
      <c r="BB105" s="99">
        <f t="shared" si="48"/>
        <v>116928.37</v>
      </c>
      <c r="BC105" s="99">
        <f t="shared" si="49"/>
        <v>112969.48999999999</v>
      </c>
      <c r="BD105" s="99">
        <v>483970</v>
      </c>
      <c r="BE105" s="99">
        <f t="shared" si="50"/>
        <v>410144.0677966102</v>
      </c>
      <c r="BF105" s="99">
        <f t="shared" si="51"/>
        <v>-215309.15000000002</v>
      </c>
      <c r="BG105" s="99">
        <v>11939.4</v>
      </c>
      <c r="BH105" s="99"/>
      <c r="BI105" s="99">
        <f t="shared" si="52"/>
        <v>-203369.75000000003</v>
      </c>
      <c r="BJ105" s="99">
        <f t="shared" si="53"/>
        <v>234519.96999999997</v>
      </c>
      <c r="BK105" s="99">
        <f t="shared" si="54"/>
        <v>34140.88</v>
      </c>
      <c r="BL105" s="99">
        <v>65800</v>
      </c>
      <c r="BM105" s="99">
        <v>9604.73</v>
      </c>
      <c r="BN105" s="99"/>
      <c r="BO105" s="99"/>
      <c r="BP105" s="99">
        <f t="shared" si="55"/>
        <v>-290713.88</v>
      </c>
      <c r="BQ105" s="99">
        <f t="shared" si="56"/>
        <v>-315250.03</v>
      </c>
      <c r="BR105" s="99">
        <f t="shared" si="41"/>
        <v>24536.149999999998</v>
      </c>
      <c r="BS105" s="174" t="s">
        <v>253</v>
      </c>
      <c r="BT105" s="174" t="s">
        <v>222</v>
      </c>
      <c r="BU105" s="174" t="s">
        <v>292</v>
      </c>
    </row>
    <row r="106" spans="1:73" s="98" customFormat="1" ht="21" customHeight="1">
      <c r="A106" s="101">
        <v>81</v>
      </c>
      <c r="B106" s="174" t="s">
        <v>116</v>
      </c>
      <c r="C106" s="99">
        <v>82176.58</v>
      </c>
      <c r="D106" s="99">
        <f t="shared" si="43"/>
        <v>82176.58</v>
      </c>
      <c r="E106" s="99"/>
      <c r="F106" s="99">
        <v>5570.27</v>
      </c>
      <c r="G106" s="99">
        <v>4093.19</v>
      </c>
      <c r="H106" s="99"/>
      <c r="I106" s="99"/>
      <c r="J106" s="99">
        <v>5570.28</v>
      </c>
      <c r="K106" s="99">
        <v>5312.59</v>
      </c>
      <c r="L106" s="99"/>
      <c r="M106" s="99">
        <f t="shared" si="44"/>
        <v>0</v>
      </c>
      <c r="N106" s="102">
        <v>5570.28</v>
      </c>
      <c r="O106" s="99">
        <v>6067.24</v>
      </c>
      <c r="P106" s="99"/>
      <c r="Q106" s="99">
        <f t="shared" si="45"/>
        <v>0</v>
      </c>
      <c r="R106" s="99">
        <v>5570.27</v>
      </c>
      <c r="S106" s="99">
        <v>4930.37</v>
      </c>
      <c r="T106" s="99"/>
      <c r="U106" s="99">
        <f t="shared" si="46"/>
        <v>0</v>
      </c>
      <c r="V106" s="99">
        <v>5570.25</v>
      </c>
      <c r="W106" s="99">
        <v>4842.21</v>
      </c>
      <c r="X106" s="99"/>
      <c r="Y106" s="99"/>
      <c r="Z106" s="99">
        <v>5570.28</v>
      </c>
      <c r="AA106" s="99">
        <v>5599.95</v>
      </c>
      <c r="AB106" s="99"/>
      <c r="AC106" s="99"/>
      <c r="AD106" s="99">
        <v>5547.82</v>
      </c>
      <c r="AE106" s="99">
        <v>5363.67</v>
      </c>
      <c r="AF106" s="99"/>
      <c r="AG106" s="99"/>
      <c r="AH106" s="99">
        <v>5570.26</v>
      </c>
      <c r="AI106" s="99">
        <v>5688.79</v>
      </c>
      <c r="AJ106" s="99">
        <v>5373.37</v>
      </c>
      <c r="AK106" s="99">
        <f t="shared" si="59"/>
        <v>4553.703389830509</v>
      </c>
      <c r="AL106" s="99">
        <v>5570.27</v>
      </c>
      <c r="AM106" s="99">
        <v>6116.22</v>
      </c>
      <c r="AN106" s="99">
        <v>18948.53</v>
      </c>
      <c r="AO106" s="99">
        <f t="shared" si="57"/>
        <v>16058.07627118644</v>
      </c>
      <c r="AP106" s="99">
        <v>5570.27</v>
      </c>
      <c r="AQ106" s="99">
        <v>5614.79</v>
      </c>
      <c r="AR106" s="99"/>
      <c r="AS106" s="99">
        <f t="shared" si="42"/>
        <v>0</v>
      </c>
      <c r="AT106" s="99">
        <v>5570.27</v>
      </c>
      <c r="AU106" s="99">
        <v>6086.83</v>
      </c>
      <c r="AV106" s="99"/>
      <c r="AW106" s="99">
        <f t="shared" si="58"/>
        <v>0</v>
      </c>
      <c r="AX106" s="99">
        <v>5570.26</v>
      </c>
      <c r="AY106" s="99">
        <v>6411.64</v>
      </c>
      <c r="AZ106" s="99"/>
      <c r="BA106" s="99">
        <f t="shared" si="47"/>
        <v>0</v>
      </c>
      <c r="BB106" s="99">
        <f t="shared" si="48"/>
        <v>66820.78</v>
      </c>
      <c r="BC106" s="99">
        <f t="shared" si="49"/>
        <v>66127.49</v>
      </c>
      <c r="BD106" s="99">
        <v>24321.9</v>
      </c>
      <c r="BE106" s="99">
        <f t="shared" si="50"/>
        <v>20611.77966101695</v>
      </c>
      <c r="BF106" s="99">
        <f t="shared" si="51"/>
        <v>123982.17000000001</v>
      </c>
      <c r="BG106" s="99">
        <v>5246.76</v>
      </c>
      <c r="BH106" s="99"/>
      <c r="BI106" s="99">
        <f t="shared" si="52"/>
        <v>129228.93000000001</v>
      </c>
      <c r="BJ106" s="99">
        <f t="shared" si="53"/>
        <v>148304.07</v>
      </c>
      <c r="BK106" s="99">
        <f t="shared" si="54"/>
        <v>0</v>
      </c>
      <c r="BL106" s="99"/>
      <c r="BM106" s="99"/>
      <c r="BN106" s="99"/>
      <c r="BO106" s="99"/>
      <c r="BP106" s="99">
        <f t="shared" si="55"/>
        <v>123982.17000000001</v>
      </c>
      <c r="BQ106" s="99">
        <f t="shared" si="56"/>
        <v>123982.17000000001</v>
      </c>
      <c r="BR106" s="99">
        <f t="shared" si="41"/>
        <v>0</v>
      </c>
      <c r="BS106" s="174" t="s">
        <v>232</v>
      </c>
      <c r="BT106" s="174" t="s">
        <v>233</v>
      </c>
      <c r="BU106" s="174" t="s">
        <v>234</v>
      </c>
    </row>
    <row r="107" spans="1:73" s="98" customFormat="1" ht="21" customHeight="1">
      <c r="A107" s="101">
        <v>82</v>
      </c>
      <c r="B107" s="174" t="s">
        <v>117</v>
      </c>
      <c r="C107" s="99">
        <v>638682.37</v>
      </c>
      <c r="D107" s="99">
        <f t="shared" si="43"/>
        <v>574437.71</v>
      </c>
      <c r="E107" s="99">
        <v>64244.66</v>
      </c>
      <c r="F107" s="99">
        <v>14456.96</v>
      </c>
      <c r="G107" s="99">
        <v>10996.07</v>
      </c>
      <c r="H107" s="99"/>
      <c r="I107" s="99"/>
      <c r="J107" s="99">
        <v>14456.94</v>
      </c>
      <c r="K107" s="99">
        <v>13436.62</v>
      </c>
      <c r="L107" s="99"/>
      <c r="M107" s="99">
        <f t="shared" si="44"/>
        <v>0</v>
      </c>
      <c r="N107" s="99">
        <v>14456.95</v>
      </c>
      <c r="O107" s="99">
        <v>19675.38</v>
      </c>
      <c r="P107" s="99"/>
      <c r="Q107" s="99">
        <f t="shared" si="45"/>
        <v>0</v>
      </c>
      <c r="R107" s="99">
        <v>14456.95</v>
      </c>
      <c r="S107" s="99">
        <v>14050.59</v>
      </c>
      <c r="T107" s="99"/>
      <c r="U107" s="99">
        <f t="shared" si="46"/>
        <v>0</v>
      </c>
      <c r="V107" s="99">
        <v>14456.95</v>
      </c>
      <c r="W107" s="99">
        <v>14693.04</v>
      </c>
      <c r="X107" s="99"/>
      <c r="Y107" s="99"/>
      <c r="Z107" s="99">
        <v>14408.6</v>
      </c>
      <c r="AA107" s="99">
        <v>14966.96</v>
      </c>
      <c r="AB107" s="99"/>
      <c r="AC107" s="99"/>
      <c r="AD107" s="99">
        <v>14411.59</v>
      </c>
      <c r="AE107" s="99">
        <v>12952.28</v>
      </c>
      <c r="AF107" s="99"/>
      <c r="AG107" s="99"/>
      <c r="AH107" s="99">
        <v>14407.24</v>
      </c>
      <c r="AI107" s="99">
        <v>14504.71</v>
      </c>
      <c r="AJ107" s="99"/>
      <c r="AK107" s="99">
        <f t="shared" si="59"/>
        <v>0</v>
      </c>
      <c r="AL107" s="99">
        <v>14411.6</v>
      </c>
      <c r="AM107" s="99">
        <v>15730.41</v>
      </c>
      <c r="AN107" s="99"/>
      <c r="AO107" s="99">
        <f t="shared" si="57"/>
        <v>0</v>
      </c>
      <c r="AP107" s="99">
        <v>14411.6</v>
      </c>
      <c r="AQ107" s="99">
        <v>13480.47</v>
      </c>
      <c r="AR107" s="99">
        <v>22206.72</v>
      </c>
      <c r="AS107" s="99">
        <f t="shared" si="42"/>
        <v>18819.254237288136</v>
      </c>
      <c r="AT107" s="99">
        <v>14411.58</v>
      </c>
      <c r="AU107" s="99">
        <v>13375.83</v>
      </c>
      <c r="AV107" s="99"/>
      <c r="AW107" s="99">
        <f t="shared" si="58"/>
        <v>0</v>
      </c>
      <c r="AX107" s="99">
        <v>14411.58</v>
      </c>
      <c r="AY107" s="99">
        <v>15433.03</v>
      </c>
      <c r="AZ107" s="99"/>
      <c r="BA107" s="99">
        <f t="shared" si="47"/>
        <v>0</v>
      </c>
      <c r="BB107" s="99">
        <f t="shared" si="48"/>
        <v>173158.54</v>
      </c>
      <c r="BC107" s="99">
        <f t="shared" si="49"/>
        <v>173295.39</v>
      </c>
      <c r="BD107" s="99">
        <v>22206.72</v>
      </c>
      <c r="BE107" s="99">
        <f t="shared" si="50"/>
        <v>18819.254237288136</v>
      </c>
      <c r="BF107" s="99">
        <f t="shared" si="51"/>
        <v>789771.04</v>
      </c>
      <c r="BG107" s="99"/>
      <c r="BH107" s="99"/>
      <c r="BI107" s="99">
        <f t="shared" si="52"/>
        <v>789771.04</v>
      </c>
      <c r="BJ107" s="99">
        <f t="shared" si="53"/>
        <v>747733.1</v>
      </c>
      <c r="BK107" s="99">
        <f t="shared" si="54"/>
        <v>64244.66</v>
      </c>
      <c r="BL107" s="99"/>
      <c r="BM107" s="99"/>
      <c r="BN107" s="99"/>
      <c r="BO107" s="99"/>
      <c r="BP107" s="99">
        <f t="shared" si="55"/>
        <v>789771.04</v>
      </c>
      <c r="BQ107" s="99">
        <f t="shared" si="56"/>
        <v>725526.38</v>
      </c>
      <c r="BR107" s="99">
        <f t="shared" si="41"/>
        <v>64244.66</v>
      </c>
      <c r="BS107" s="174" t="s">
        <v>232</v>
      </c>
      <c r="BT107" s="174" t="s">
        <v>233</v>
      </c>
      <c r="BU107" s="174" t="s">
        <v>234</v>
      </c>
    </row>
    <row r="108" spans="1:73" s="98" customFormat="1" ht="21" customHeight="1">
      <c r="A108" s="101">
        <v>83</v>
      </c>
      <c r="B108" s="174" t="s">
        <v>118</v>
      </c>
      <c r="C108" s="99">
        <v>214057.05</v>
      </c>
      <c r="D108" s="99">
        <f t="shared" si="43"/>
        <v>154368.44</v>
      </c>
      <c r="E108" s="99">
        <v>59688.61</v>
      </c>
      <c r="F108" s="99">
        <v>5017.42</v>
      </c>
      <c r="G108" s="99">
        <v>3306.94</v>
      </c>
      <c r="H108" s="99"/>
      <c r="I108" s="99"/>
      <c r="J108" s="99">
        <v>5078.42</v>
      </c>
      <c r="K108" s="99">
        <v>5397.45</v>
      </c>
      <c r="L108" s="99"/>
      <c r="M108" s="99">
        <f t="shared" si="44"/>
        <v>0</v>
      </c>
      <c r="N108" s="102">
        <v>5078.43</v>
      </c>
      <c r="O108" s="99">
        <v>5404.1</v>
      </c>
      <c r="P108" s="99"/>
      <c r="Q108" s="99">
        <f t="shared" si="45"/>
        <v>0</v>
      </c>
      <c r="R108" s="99">
        <v>5078.43</v>
      </c>
      <c r="S108" s="99">
        <v>4352.36</v>
      </c>
      <c r="T108" s="99"/>
      <c r="U108" s="99">
        <f t="shared" si="46"/>
        <v>0</v>
      </c>
      <c r="V108" s="99">
        <v>5078.41</v>
      </c>
      <c r="W108" s="99">
        <v>4682.78</v>
      </c>
      <c r="X108" s="99"/>
      <c r="Y108" s="99"/>
      <c r="Z108" s="99">
        <v>5078.43</v>
      </c>
      <c r="AA108" s="99">
        <v>4689.46</v>
      </c>
      <c r="AB108" s="99"/>
      <c r="AC108" s="99"/>
      <c r="AD108" s="99">
        <v>5054.64</v>
      </c>
      <c r="AE108" s="99">
        <v>4938.36</v>
      </c>
      <c r="AF108" s="99"/>
      <c r="AG108" s="99"/>
      <c r="AH108" s="99">
        <v>5078.41</v>
      </c>
      <c r="AI108" s="99">
        <v>4657.26</v>
      </c>
      <c r="AJ108" s="99"/>
      <c r="AK108" s="99">
        <f t="shared" si="59"/>
        <v>0</v>
      </c>
      <c r="AL108" s="99">
        <v>5139.01</v>
      </c>
      <c r="AM108" s="99">
        <v>4437.37</v>
      </c>
      <c r="AN108" s="99"/>
      <c r="AO108" s="99">
        <f t="shared" si="57"/>
        <v>0</v>
      </c>
      <c r="AP108" s="99">
        <v>5139.02</v>
      </c>
      <c r="AQ108" s="99">
        <v>5912.26</v>
      </c>
      <c r="AR108" s="99"/>
      <c r="AS108" s="99">
        <f t="shared" si="42"/>
        <v>0</v>
      </c>
      <c r="AT108" s="99">
        <v>5139.02</v>
      </c>
      <c r="AU108" s="99">
        <v>4353.01</v>
      </c>
      <c r="AV108" s="99"/>
      <c r="AW108" s="99">
        <f t="shared" si="58"/>
        <v>0</v>
      </c>
      <c r="AX108" s="99">
        <v>5139.02</v>
      </c>
      <c r="AY108" s="99">
        <v>5171.92</v>
      </c>
      <c r="AZ108" s="99"/>
      <c r="BA108" s="99">
        <f t="shared" si="47"/>
        <v>0</v>
      </c>
      <c r="BB108" s="99">
        <f t="shared" si="48"/>
        <v>61098.66</v>
      </c>
      <c r="BC108" s="99">
        <f t="shared" si="49"/>
        <v>57303.27</v>
      </c>
      <c r="BD108" s="99">
        <f>AZ108+AV108+AR108+AN108+AJ108+AF108+AB108+X108+T108+P108+L108+H108</f>
        <v>0</v>
      </c>
      <c r="BE108" s="99">
        <f t="shared" si="50"/>
        <v>0</v>
      </c>
      <c r="BF108" s="99">
        <f t="shared" si="51"/>
        <v>271360.32</v>
      </c>
      <c r="BG108" s="99"/>
      <c r="BH108" s="99"/>
      <c r="BI108" s="99">
        <f t="shared" si="52"/>
        <v>271360.32</v>
      </c>
      <c r="BJ108" s="99">
        <f t="shared" si="53"/>
        <v>211671.71</v>
      </c>
      <c r="BK108" s="99">
        <f t="shared" si="54"/>
        <v>59688.61</v>
      </c>
      <c r="BL108" s="99"/>
      <c r="BM108" s="99"/>
      <c r="BN108" s="99"/>
      <c r="BO108" s="99"/>
      <c r="BP108" s="99">
        <f t="shared" si="55"/>
        <v>271360.32</v>
      </c>
      <c r="BQ108" s="99">
        <f t="shared" si="56"/>
        <v>211671.71</v>
      </c>
      <c r="BR108" s="99">
        <f t="shared" si="41"/>
        <v>59688.61</v>
      </c>
      <c r="BS108" s="174"/>
      <c r="BT108" s="174"/>
      <c r="BU108" s="174"/>
    </row>
    <row r="109" spans="1:73" s="98" customFormat="1" ht="21" customHeight="1">
      <c r="A109" s="101">
        <v>84</v>
      </c>
      <c r="B109" s="174" t="s">
        <v>119</v>
      </c>
      <c r="C109" s="99">
        <v>230822.72</v>
      </c>
      <c r="D109" s="99">
        <f t="shared" si="43"/>
        <v>184711</v>
      </c>
      <c r="E109" s="99">
        <v>46111.72</v>
      </c>
      <c r="F109" s="99">
        <v>12191.97</v>
      </c>
      <c r="G109" s="99">
        <v>9457.97</v>
      </c>
      <c r="H109" s="99"/>
      <c r="I109" s="99"/>
      <c r="J109" s="99">
        <v>12191.98</v>
      </c>
      <c r="K109" s="99">
        <v>11820.25</v>
      </c>
      <c r="L109" s="99"/>
      <c r="M109" s="99">
        <f t="shared" si="44"/>
        <v>0</v>
      </c>
      <c r="N109" s="102">
        <v>12298.23</v>
      </c>
      <c r="O109" s="99">
        <v>13192.18</v>
      </c>
      <c r="P109" s="99"/>
      <c r="Q109" s="99">
        <f t="shared" si="45"/>
        <v>0</v>
      </c>
      <c r="R109" s="99">
        <v>12300.22</v>
      </c>
      <c r="S109" s="99">
        <v>11347.76</v>
      </c>
      <c r="T109" s="99"/>
      <c r="U109" s="99">
        <f t="shared" si="46"/>
        <v>0</v>
      </c>
      <c r="V109" s="99">
        <v>12300.23</v>
      </c>
      <c r="W109" s="99">
        <v>11606.38</v>
      </c>
      <c r="X109" s="99"/>
      <c r="Y109" s="99"/>
      <c r="Z109" s="99">
        <v>12220.51</v>
      </c>
      <c r="AA109" s="99">
        <v>12992.5</v>
      </c>
      <c r="AB109" s="99"/>
      <c r="AC109" s="99"/>
      <c r="AD109" s="99">
        <v>12258.85</v>
      </c>
      <c r="AE109" s="99">
        <v>12238.27</v>
      </c>
      <c r="AF109" s="99"/>
      <c r="AG109" s="99"/>
      <c r="AH109" s="99">
        <v>12294.07</v>
      </c>
      <c r="AI109" s="99">
        <v>13828.78</v>
      </c>
      <c r="AJ109" s="99"/>
      <c r="AK109" s="99">
        <f t="shared" si="59"/>
        <v>0</v>
      </c>
      <c r="AL109" s="99">
        <v>12300.22</v>
      </c>
      <c r="AM109" s="99">
        <v>11120.79</v>
      </c>
      <c r="AN109" s="99"/>
      <c r="AO109" s="99">
        <f t="shared" si="57"/>
        <v>0</v>
      </c>
      <c r="AP109" s="99">
        <v>12300.22</v>
      </c>
      <c r="AQ109" s="99">
        <v>12684.76</v>
      </c>
      <c r="AR109" s="99"/>
      <c r="AS109" s="99">
        <f t="shared" si="42"/>
        <v>0</v>
      </c>
      <c r="AT109" s="99">
        <v>12300.22</v>
      </c>
      <c r="AU109" s="99">
        <v>11719.52</v>
      </c>
      <c r="AV109" s="99"/>
      <c r="AW109" s="99">
        <f t="shared" si="58"/>
        <v>0</v>
      </c>
      <c r="AX109" s="99">
        <v>12300.24</v>
      </c>
      <c r="AY109" s="99">
        <v>13252.49</v>
      </c>
      <c r="AZ109" s="99"/>
      <c r="BA109" s="99">
        <f t="shared" si="47"/>
        <v>0</v>
      </c>
      <c r="BB109" s="99">
        <f t="shared" si="48"/>
        <v>147256.96</v>
      </c>
      <c r="BC109" s="99">
        <f t="shared" si="49"/>
        <v>145261.65</v>
      </c>
      <c r="BD109" s="99">
        <f>AZ109+AV109+AR109+AN109+AJ109+AF109+AB109+X109+T109+P109+L109+H109</f>
        <v>0</v>
      </c>
      <c r="BE109" s="99">
        <f t="shared" si="50"/>
        <v>0</v>
      </c>
      <c r="BF109" s="99">
        <f t="shared" si="51"/>
        <v>376084.37</v>
      </c>
      <c r="BG109" s="99"/>
      <c r="BH109" s="99"/>
      <c r="BI109" s="99">
        <f t="shared" si="52"/>
        <v>376084.37</v>
      </c>
      <c r="BJ109" s="99">
        <f t="shared" si="53"/>
        <v>329972.65</v>
      </c>
      <c r="BK109" s="99">
        <f t="shared" si="54"/>
        <v>46111.72</v>
      </c>
      <c r="BL109" s="99"/>
      <c r="BM109" s="99"/>
      <c r="BN109" s="99"/>
      <c r="BO109" s="99"/>
      <c r="BP109" s="99">
        <f t="shared" si="55"/>
        <v>376084.37</v>
      </c>
      <c r="BQ109" s="99">
        <f t="shared" si="56"/>
        <v>329972.65</v>
      </c>
      <c r="BR109" s="99">
        <f t="shared" si="41"/>
        <v>46111.72</v>
      </c>
      <c r="BS109" s="174"/>
      <c r="BT109" s="174"/>
      <c r="BU109" s="174"/>
    </row>
    <row r="110" spans="1:73" s="98" customFormat="1" ht="21" customHeight="1">
      <c r="A110" s="101">
        <v>85</v>
      </c>
      <c r="B110" s="174" t="s">
        <v>120</v>
      </c>
      <c r="C110" s="99">
        <v>241406.19</v>
      </c>
      <c r="D110" s="99">
        <f t="shared" si="43"/>
        <v>191654.1</v>
      </c>
      <c r="E110" s="99">
        <v>49752.09</v>
      </c>
      <c r="F110" s="99">
        <v>6760.61</v>
      </c>
      <c r="G110" s="99">
        <v>5556.23</v>
      </c>
      <c r="H110" s="99"/>
      <c r="I110" s="99"/>
      <c r="J110" s="99">
        <v>6755.49</v>
      </c>
      <c r="K110" s="99">
        <v>5730.35</v>
      </c>
      <c r="L110" s="99"/>
      <c r="M110" s="99">
        <f t="shared" si="44"/>
        <v>0</v>
      </c>
      <c r="N110" s="99">
        <v>6760.61</v>
      </c>
      <c r="O110" s="99">
        <v>7771.68</v>
      </c>
      <c r="P110" s="99"/>
      <c r="Q110" s="99">
        <f t="shared" si="45"/>
        <v>0</v>
      </c>
      <c r="R110" s="99">
        <v>6760.61</v>
      </c>
      <c r="S110" s="99">
        <v>7124.61</v>
      </c>
      <c r="T110" s="99"/>
      <c r="U110" s="99">
        <f t="shared" si="46"/>
        <v>0</v>
      </c>
      <c r="V110" s="99">
        <v>6760.61</v>
      </c>
      <c r="W110" s="99">
        <v>6208.95</v>
      </c>
      <c r="X110" s="99"/>
      <c r="Y110" s="99"/>
      <c r="Z110" s="99">
        <v>6760.61</v>
      </c>
      <c r="AA110" s="99">
        <v>7276.96</v>
      </c>
      <c r="AB110" s="99"/>
      <c r="AC110" s="99"/>
      <c r="AD110" s="99">
        <v>6760.61</v>
      </c>
      <c r="AE110" s="99">
        <v>6246.7</v>
      </c>
      <c r="AF110" s="99"/>
      <c r="AG110" s="99"/>
      <c r="AH110" s="99">
        <v>6760.61</v>
      </c>
      <c r="AI110" s="99">
        <v>7678.75</v>
      </c>
      <c r="AJ110" s="99"/>
      <c r="AK110" s="99">
        <f t="shared" si="59"/>
        <v>0</v>
      </c>
      <c r="AL110" s="99">
        <v>6760.61</v>
      </c>
      <c r="AM110" s="99">
        <v>6196.81</v>
      </c>
      <c r="AN110" s="99"/>
      <c r="AO110" s="99">
        <f t="shared" si="57"/>
        <v>0</v>
      </c>
      <c r="AP110" s="99">
        <v>6760.6</v>
      </c>
      <c r="AQ110" s="99">
        <v>6950.04</v>
      </c>
      <c r="AR110" s="99"/>
      <c r="AS110" s="99">
        <f t="shared" si="42"/>
        <v>0</v>
      </c>
      <c r="AT110" s="99">
        <v>6760.62</v>
      </c>
      <c r="AU110" s="99">
        <v>6298.8</v>
      </c>
      <c r="AV110" s="99"/>
      <c r="AW110" s="99">
        <f t="shared" si="58"/>
        <v>0</v>
      </c>
      <c r="AX110" s="99">
        <v>6760.61</v>
      </c>
      <c r="AY110" s="99">
        <v>6934.87</v>
      </c>
      <c r="AZ110" s="105">
        <v>2440</v>
      </c>
      <c r="BA110" s="99">
        <f t="shared" si="47"/>
        <v>2067.7966101694915</v>
      </c>
      <c r="BB110" s="99">
        <f t="shared" si="48"/>
        <v>81122.20000000001</v>
      </c>
      <c r="BC110" s="99">
        <f t="shared" si="49"/>
        <v>79974.75</v>
      </c>
      <c r="BD110" s="99">
        <v>2440</v>
      </c>
      <c r="BE110" s="99">
        <f t="shared" si="50"/>
        <v>2067.7966101694915</v>
      </c>
      <c r="BF110" s="99">
        <f t="shared" si="51"/>
        <v>318940.94</v>
      </c>
      <c r="BG110" s="99"/>
      <c r="BH110" s="99"/>
      <c r="BI110" s="99">
        <f t="shared" si="52"/>
        <v>318940.94</v>
      </c>
      <c r="BJ110" s="99">
        <f t="shared" si="53"/>
        <v>271628.85</v>
      </c>
      <c r="BK110" s="99">
        <f t="shared" si="54"/>
        <v>49752.09</v>
      </c>
      <c r="BL110" s="99"/>
      <c r="BM110" s="99"/>
      <c r="BN110" s="99"/>
      <c r="BO110" s="99"/>
      <c r="BP110" s="99">
        <f t="shared" si="55"/>
        <v>318940.94</v>
      </c>
      <c r="BQ110" s="99">
        <f t="shared" si="56"/>
        <v>269188.85</v>
      </c>
      <c r="BR110" s="99">
        <f t="shared" si="41"/>
        <v>49752.09</v>
      </c>
      <c r="BS110" s="174" t="s">
        <v>293</v>
      </c>
      <c r="BT110" s="174" t="s">
        <v>218</v>
      </c>
      <c r="BU110" s="174" t="s">
        <v>348</v>
      </c>
    </row>
    <row r="111" spans="1:73" s="98" customFormat="1" ht="21" customHeight="1">
      <c r="A111" s="101">
        <v>86</v>
      </c>
      <c r="B111" s="174" t="s">
        <v>121</v>
      </c>
      <c r="C111" s="99">
        <v>13318.82</v>
      </c>
      <c r="D111" s="99">
        <f t="shared" si="43"/>
        <v>13318.82</v>
      </c>
      <c r="E111" s="99"/>
      <c r="F111" s="99">
        <v>8946.98</v>
      </c>
      <c r="G111" s="99">
        <v>6767</v>
      </c>
      <c r="H111" s="99"/>
      <c r="I111" s="99"/>
      <c r="J111" s="99">
        <v>8946.98</v>
      </c>
      <c r="K111" s="99">
        <v>8746.09</v>
      </c>
      <c r="L111" s="99"/>
      <c r="M111" s="99">
        <f t="shared" si="44"/>
        <v>0</v>
      </c>
      <c r="N111" s="99">
        <v>9053.54</v>
      </c>
      <c r="O111" s="99">
        <v>9232.66</v>
      </c>
      <c r="P111" s="99"/>
      <c r="Q111" s="99">
        <f t="shared" si="45"/>
        <v>0</v>
      </c>
      <c r="R111" s="99">
        <v>9198.17</v>
      </c>
      <c r="S111" s="99">
        <v>8678.62</v>
      </c>
      <c r="T111" s="99"/>
      <c r="U111" s="99">
        <f t="shared" si="46"/>
        <v>0</v>
      </c>
      <c r="V111" s="99">
        <v>9198.18</v>
      </c>
      <c r="W111" s="99">
        <v>8548.33</v>
      </c>
      <c r="X111" s="99"/>
      <c r="Y111" s="99"/>
      <c r="Z111" s="99">
        <v>9265.98</v>
      </c>
      <c r="AA111" s="99">
        <v>9117.83</v>
      </c>
      <c r="AB111" s="99"/>
      <c r="AC111" s="99"/>
      <c r="AD111" s="99">
        <v>9298.57</v>
      </c>
      <c r="AE111" s="99">
        <v>9074.34</v>
      </c>
      <c r="AF111" s="99"/>
      <c r="AG111" s="99"/>
      <c r="AH111" s="99">
        <v>9298.58</v>
      </c>
      <c r="AI111" s="99">
        <v>8723.43</v>
      </c>
      <c r="AJ111" s="99">
        <v>5699.6</v>
      </c>
      <c r="AK111" s="99">
        <f t="shared" si="59"/>
        <v>4830.169491525425</v>
      </c>
      <c r="AL111" s="99">
        <v>9298.55</v>
      </c>
      <c r="AM111" s="99">
        <v>9647.82</v>
      </c>
      <c r="AN111" s="99"/>
      <c r="AO111" s="99">
        <f t="shared" si="57"/>
        <v>0</v>
      </c>
      <c r="AP111" s="99">
        <v>9298.56</v>
      </c>
      <c r="AQ111" s="99">
        <v>8968.07</v>
      </c>
      <c r="AR111" s="99">
        <v>5794</v>
      </c>
      <c r="AS111" s="99">
        <f t="shared" si="42"/>
        <v>4910.169491525424</v>
      </c>
      <c r="AT111" s="99">
        <v>9298.56</v>
      </c>
      <c r="AU111" s="99">
        <v>8755.83</v>
      </c>
      <c r="AV111" s="99"/>
      <c r="AW111" s="99">
        <f t="shared" si="58"/>
        <v>0</v>
      </c>
      <c r="AX111" s="99">
        <v>9298.57</v>
      </c>
      <c r="AY111" s="99">
        <v>10346.03</v>
      </c>
      <c r="AZ111" s="99"/>
      <c r="BA111" s="99">
        <f t="shared" si="47"/>
        <v>0</v>
      </c>
      <c r="BB111" s="99">
        <f t="shared" si="48"/>
        <v>110401.21999999997</v>
      </c>
      <c r="BC111" s="99">
        <f t="shared" si="49"/>
        <v>106606.05</v>
      </c>
      <c r="BD111" s="99">
        <v>11493.6</v>
      </c>
      <c r="BE111" s="99">
        <f t="shared" si="50"/>
        <v>9740.33898305085</v>
      </c>
      <c r="BF111" s="99">
        <f t="shared" si="51"/>
        <v>108431.26999999999</v>
      </c>
      <c r="BG111" s="99"/>
      <c r="BH111" s="99"/>
      <c r="BI111" s="99">
        <f t="shared" si="52"/>
        <v>108431.26999999999</v>
      </c>
      <c r="BJ111" s="99">
        <f t="shared" si="53"/>
        <v>119924.87</v>
      </c>
      <c r="BK111" s="99">
        <f t="shared" si="54"/>
        <v>0</v>
      </c>
      <c r="BL111" s="99"/>
      <c r="BM111" s="99"/>
      <c r="BN111" s="99"/>
      <c r="BO111" s="99"/>
      <c r="BP111" s="99">
        <f t="shared" si="55"/>
        <v>108431.26999999999</v>
      </c>
      <c r="BQ111" s="99">
        <f t="shared" si="56"/>
        <v>108431.26999999999</v>
      </c>
      <c r="BR111" s="99">
        <f t="shared" si="41"/>
        <v>0</v>
      </c>
      <c r="BS111" s="174" t="s">
        <v>232</v>
      </c>
      <c r="BT111" s="174" t="s">
        <v>233</v>
      </c>
      <c r="BU111" s="174" t="s">
        <v>234</v>
      </c>
    </row>
    <row r="112" spans="1:73" s="98" customFormat="1" ht="33.75" customHeight="1">
      <c r="A112" s="101">
        <v>87</v>
      </c>
      <c r="B112" s="174" t="s">
        <v>122</v>
      </c>
      <c r="C112" s="99">
        <v>113411.16</v>
      </c>
      <c r="D112" s="99">
        <f t="shared" si="43"/>
        <v>63763.26</v>
      </c>
      <c r="E112" s="99">
        <v>49647.9</v>
      </c>
      <c r="F112" s="99">
        <v>6345.64</v>
      </c>
      <c r="G112" s="99">
        <v>5191.48</v>
      </c>
      <c r="H112" s="99"/>
      <c r="I112" s="99"/>
      <c r="J112" s="99">
        <v>6447.74</v>
      </c>
      <c r="K112" s="99">
        <v>5121.67</v>
      </c>
      <c r="L112" s="99"/>
      <c r="M112" s="99">
        <f t="shared" si="44"/>
        <v>0</v>
      </c>
      <c r="N112" s="102">
        <v>6491.79</v>
      </c>
      <c r="O112" s="99">
        <v>6001.35</v>
      </c>
      <c r="P112" s="99"/>
      <c r="Q112" s="99">
        <f t="shared" si="45"/>
        <v>0</v>
      </c>
      <c r="R112" s="99">
        <v>6491.79</v>
      </c>
      <c r="S112" s="99">
        <v>6874.91</v>
      </c>
      <c r="T112" s="99"/>
      <c r="U112" s="99">
        <f t="shared" si="46"/>
        <v>0</v>
      </c>
      <c r="V112" s="99">
        <v>6491.8</v>
      </c>
      <c r="W112" s="99">
        <v>7840.47</v>
      </c>
      <c r="X112" s="99"/>
      <c r="Y112" s="99"/>
      <c r="Z112" s="99">
        <v>6491.8</v>
      </c>
      <c r="AA112" s="99">
        <v>5875.02</v>
      </c>
      <c r="AB112" s="99"/>
      <c r="AC112" s="99"/>
      <c r="AD112" s="99">
        <v>6486.1</v>
      </c>
      <c r="AE112" s="99">
        <v>6013.65</v>
      </c>
      <c r="AF112" s="99"/>
      <c r="AG112" s="99"/>
      <c r="AH112" s="99">
        <v>6491.79</v>
      </c>
      <c r="AI112" s="99">
        <v>7003.05</v>
      </c>
      <c r="AJ112" s="103">
        <v>164643.99</v>
      </c>
      <c r="AK112" s="103">
        <f t="shared" si="59"/>
        <v>139528.80508474575</v>
      </c>
      <c r="AL112" s="99">
        <v>6491.79</v>
      </c>
      <c r="AM112" s="99">
        <v>5841.25</v>
      </c>
      <c r="AN112" s="99"/>
      <c r="AO112" s="99">
        <f t="shared" si="57"/>
        <v>0</v>
      </c>
      <c r="AP112" s="99">
        <v>6491.79</v>
      </c>
      <c r="AQ112" s="99">
        <v>6033.01</v>
      </c>
      <c r="AR112" s="99"/>
      <c r="AS112" s="99">
        <f t="shared" si="42"/>
        <v>0</v>
      </c>
      <c r="AT112" s="99">
        <v>6491.8</v>
      </c>
      <c r="AU112" s="99">
        <v>6162.26</v>
      </c>
      <c r="AV112" s="99"/>
      <c r="AW112" s="99">
        <f t="shared" si="58"/>
        <v>0</v>
      </c>
      <c r="AX112" s="99">
        <v>6536.14</v>
      </c>
      <c r="AY112" s="99">
        <v>7930.22</v>
      </c>
      <c r="AZ112" s="99"/>
      <c r="BA112" s="99">
        <f t="shared" si="47"/>
        <v>0</v>
      </c>
      <c r="BB112" s="99">
        <f t="shared" si="48"/>
        <v>77749.97000000002</v>
      </c>
      <c r="BC112" s="99">
        <f t="shared" si="49"/>
        <v>75888.34000000001</v>
      </c>
      <c r="BD112" s="99">
        <v>164643.99</v>
      </c>
      <c r="BE112" s="99">
        <f t="shared" si="50"/>
        <v>139528.80508474575</v>
      </c>
      <c r="BF112" s="99">
        <f t="shared" si="51"/>
        <v>24655.51000000001</v>
      </c>
      <c r="BG112" s="99"/>
      <c r="BH112" s="99"/>
      <c r="BI112" s="99">
        <f t="shared" si="52"/>
        <v>24655.51000000001</v>
      </c>
      <c r="BJ112" s="99">
        <f t="shared" si="53"/>
        <v>139651.6</v>
      </c>
      <c r="BK112" s="99">
        <f t="shared" si="54"/>
        <v>49647.9</v>
      </c>
      <c r="BL112" s="99">
        <v>204800</v>
      </c>
      <c r="BM112" s="99">
        <v>20287.3</v>
      </c>
      <c r="BN112" s="99"/>
      <c r="BO112" s="99"/>
      <c r="BP112" s="99">
        <f t="shared" si="55"/>
        <v>-200431.78999999998</v>
      </c>
      <c r="BQ112" s="99">
        <f t="shared" si="56"/>
        <v>-229792.38999999998</v>
      </c>
      <c r="BR112" s="99">
        <f t="shared" si="41"/>
        <v>29360.600000000002</v>
      </c>
      <c r="BS112" s="174"/>
      <c r="BT112" s="174" t="s">
        <v>337</v>
      </c>
      <c r="BU112" s="174" t="s">
        <v>336</v>
      </c>
    </row>
    <row r="113" spans="1:73" s="98" customFormat="1" ht="21" customHeight="1">
      <c r="A113" s="101">
        <v>88</v>
      </c>
      <c r="B113" s="174" t="s">
        <v>123</v>
      </c>
      <c r="C113" s="99">
        <v>76783.91</v>
      </c>
      <c r="D113" s="99">
        <f t="shared" si="43"/>
        <v>34876.87</v>
      </c>
      <c r="E113" s="99">
        <v>41907.04</v>
      </c>
      <c r="F113" s="99">
        <v>12767.11</v>
      </c>
      <c r="G113" s="99">
        <v>10095.9</v>
      </c>
      <c r="H113" s="99"/>
      <c r="I113" s="99"/>
      <c r="J113" s="99">
        <v>12767.1</v>
      </c>
      <c r="K113" s="99">
        <v>10426.54</v>
      </c>
      <c r="L113" s="99"/>
      <c r="M113" s="99">
        <f t="shared" si="44"/>
        <v>0</v>
      </c>
      <c r="N113" s="102">
        <v>12767.1</v>
      </c>
      <c r="O113" s="99">
        <v>16565.5</v>
      </c>
      <c r="P113" s="99"/>
      <c r="Q113" s="99">
        <f t="shared" si="45"/>
        <v>0</v>
      </c>
      <c r="R113" s="99">
        <v>12767.1</v>
      </c>
      <c r="S113" s="99">
        <v>12887.53</v>
      </c>
      <c r="T113" s="99"/>
      <c r="U113" s="99">
        <f t="shared" si="46"/>
        <v>0</v>
      </c>
      <c r="V113" s="99">
        <v>12767.1</v>
      </c>
      <c r="W113" s="99">
        <v>12633.51</v>
      </c>
      <c r="X113" s="99"/>
      <c r="Y113" s="99"/>
      <c r="Z113" s="99">
        <v>13030.77</v>
      </c>
      <c r="AA113" s="99">
        <v>11930.67</v>
      </c>
      <c r="AB113" s="99"/>
      <c r="AC113" s="99"/>
      <c r="AD113" s="99">
        <v>12830.71</v>
      </c>
      <c r="AE113" s="99">
        <v>13118.02</v>
      </c>
      <c r="AF113" s="99"/>
      <c r="AG113" s="99"/>
      <c r="AH113" s="99">
        <v>12830.69</v>
      </c>
      <c r="AI113" s="99">
        <v>13433.44</v>
      </c>
      <c r="AJ113" s="99"/>
      <c r="AK113" s="99">
        <f t="shared" si="59"/>
        <v>0</v>
      </c>
      <c r="AL113" s="99">
        <v>12744.63</v>
      </c>
      <c r="AM113" s="99">
        <v>12781.83</v>
      </c>
      <c r="AN113" s="113"/>
      <c r="AO113" s="99">
        <f t="shared" si="57"/>
        <v>0</v>
      </c>
      <c r="AP113" s="99">
        <v>12804.84</v>
      </c>
      <c r="AQ113" s="99">
        <v>10017.63</v>
      </c>
      <c r="AR113" s="99"/>
      <c r="AS113" s="99">
        <f t="shared" si="42"/>
        <v>0</v>
      </c>
      <c r="AT113" s="99">
        <v>12804.85</v>
      </c>
      <c r="AU113" s="99">
        <v>14474.71</v>
      </c>
      <c r="AV113" s="99"/>
      <c r="AW113" s="99">
        <f t="shared" si="58"/>
        <v>0</v>
      </c>
      <c r="AX113" s="99">
        <v>12804.87</v>
      </c>
      <c r="AY113" s="99">
        <v>16473.7</v>
      </c>
      <c r="AZ113" s="99"/>
      <c r="BA113" s="99">
        <f t="shared" si="47"/>
        <v>0</v>
      </c>
      <c r="BB113" s="99">
        <f t="shared" si="48"/>
        <v>153686.87</v>
      </c>
      <c r="BC113" s="99">
        <f t="shared" si="49"/>
        <v>154838.97999999998</v>
      </c>
      <c r="BD113" s="99">
        <f>AZ113+AV113+AR113+AN113+AJ113+AF113+AB113+X113+T113+P113+L113+H113</f>
        <v>0</v>
      </c>
      <c r="BE113" s="99">
        <f t="shared" si="50"/>
        <v>0</v>
      </c>
      <c r="BF113" s="99">
        <f t="shared" si="51"/>
        <v>231622.88999999998</v>
      </c>
      <c r="BG113" s="99"/>
      <c r="BH113" s="99"/>
      <c r="BI113" s="99">
        <f t="shared" si="52"/>
        <v>231622.88999999998</v>
      </c>
      <c r="BJ113" s="99">
        <f t="shared" si="53"/>
        <v>189715.84999999998</v>
      </c>
      <c r="BK113" s="99">
        <f t="shared" si="54"/>
        <v>41907.04</v>
      </c>
      <c r="BL113" s="99"/>
      <c r="BM113" s="99"/>
      <c r="BN113" s="99"/>
      <c r="BO113" s="99"/>
      <c r="BP113" s="99">
        <f t="shared" si="55"/>
        <v>231622.88999999998</v>
      </c>
      <c r="BQ113" s="99">
        <f t="shared" si="56"/>
        <v>189715.84999999998</v>
      </c>
      <c r="BR113" s="99">
        <f aca="true" t="shared" si="60" ref="BR113:BR153">E113-BM113</f>
        <v>41907.04</v>
      </c>
      <c r="BS113" s="174"/>
      <c r="BT113" s="174"/>
      <c r="BU113" s="174"/>
    </row>
    <row r="114" spans="1:73" s="98" customFormat="1" ht="42" customHeight="1">
      <c r="A114" s="191">
        <v>89</v>
      </c>
      <c r="B114" s="192" t="s">
        <v>124</v>
      </c>
      <c r="C114" s="99">
        <v>-65926.57</v>
      </c>
      <c r="D114" s="99">
        <f t="shared" si="43"/>
        <v>-65926.57</v>
      </c>
      <c r="E114" s="99"/>
      <c r="F114" s="99">
        <v>25784.5</v>
      </c>
      <c r="G114" s="99">
        <v>21936.92</v>
      </c>
      <c r="H114" s="99"/>
      <c r="I114" s="99"/>
      <c r="J114" s="99">
        <v>25257.49</v>
      </c>
      <c r="K114" s="99">
        <v>23986.41</v>
      </c>
      <c r="L114" s="99"/>
      <c r="M114" s="99">
        <f t="shared" si="44"/>
        <v>0</v>
      </c>
      <c r="N114" s="102">
        <v>25257.48</v>
      </c>
      <c r="O114" s="99">
        <v>31069.88</v>
      </c>
      <c r="P114" s="99"/>
      <c r="Q114" s="99">
        <f t="shared" si="45"/>
        <v>0</v>
      </c>
      <c r="R114" s="99">
        <v>25257.49</v>
      </c>
      <c r="S114" s="99">
        <v>21167.1</v>
      </c>
      <c r="T114" s="99"/>
      <c r="U114" s="99">
        <f t="shared" si="46"/>
        <v>0</v>
      </c>
      <c r="V114" s="99">
        <v>25321.1</v>
      </c>
      <c r="W114" s="99">
        <v>26332.93</v>
      </c>
      <c r="X114" s="99"/>
      <c r="Y114" s="99"/>
      <c r="Z114" s="99">
        <v>27406.66</v>
      </c>
      <c r="AA114" s="99">
        <v>24099.23</v>
      </c>
      <c r="AB114" s="99"/>
      <c r="AC114" s="99"/>
      <c r="AD114" s="99">
        <v>25433.95</v>
      </c>
      <c r="AE114" s="99">
        <v>25924.71</v>
      </c>
      <c r="AF114" s="99"/>
      <c r="AG114" s="99"/>
      <c r="AH114" s="99">
        <v>25491.39</v>
      </c>
      <c r="AI114" s="99">
        <v>29569.17</v>
      </c>
      <c r="AJ114" s="99"/>
      <c r="AK114" s="99">
        <f t="shared" si="59"/>
        <v>0</v>
      </c>
      <c r="AL114" s="99">
        <v>25521.79</v>
      </c>
      <c r="AM114" s="99">
        <v>24167.4</v>
      </c>
      <c r="AN114" s="99"/>
      <c r="AO114" s="99">
        <f t="shared" si="57"/>
        <v>0</v>
      </c>
      <c r="AP114" s="99">
        <v>25521.77</v>
      </c>
      <c r="AQ114" s="99">
        <v>23845.27</v>
      </c>
      <c r="AR114" s="99"/>
      <c r="AS114" s="99">
        <f t="shared" si="42"/>
        <v>0</v>
      </c>
      <c r="AT114" s="99">
        <v>25507.6</v>
      </c>
      <c r="AU114" s="99">
        <v>29607.98</v>
      </c>
      <c r="AV114" s="103">
        <f>1311344.81-1299191.46</f>
        <v>12153.350000000093</v>
      </c>
      <c r="AW114" s="99">
        <f t="shared" si="58"/>
        <v>10299.449152542453</v>
      </c>
      <c r="AX114" s="99">
        <v>25517.88</v>
      </c>
      <c r="AY114" s="99">
        <v>27774.21</v>
      </c>
      <c r="AZ114" s="99">
        <v>171473.48</v>
      </c>
      <c r="BA114" s="99">
        <f t="shared" si="47"/>
        <v>145316.5084745763</v>
      </c>
      <c r="BB114" s="99">
        <f t="shared" si="48"/>
        <v>307279.10000000003</v>
      </c>
      <c r="BC114" s="99">
        <f t="shared" si="49"/>
        <v>309481.20999999996</v>
      </c>
      <c r="BD114" s="110">
        <v>183626.83</v>
      </c>
      <c r="BE114" s="99">
        <f t="shared" si="50"/>
        <v>155615.95762711874</v>
      </c>
      <c r="BF114" s="99">
        <f t="shared" si="51"/>
        <v>59927.80999999997</v>
      </c>
      <c r="BG114" s="99">
        <v>20016.24</v>
      </c>
      <c r="BH114" s="99"/>
      <c r="BI114" s="99">
        <f t="shared" si="52"/>
        <v>79944.04999999997</v>
      </c>
      <c r="BJ114" s="99">
        <f t="shared" si="53"/>
        <v>243554.63999999996</v>
      </c>
      <c r="BK114" s="99">
        <f t="shared" si="54"/>
        <v>0</v>
      </c>
      <c r="BL114" s="99"/>
      <c r="BM114" s="99"/>
      <c r="BN114" s="99"/>
      <c r="BO114" s="99"/>
      <c r="BP114" s="99">
        <f t="shared" si="55"/>
        <v>59927.80999999997</v>
      </c>
      <c r="BQ114" s="99">
        <f t="shared" si="56"/>
        <v>59927.80999999997</v>
      </c>
      <c r="BR114" s="99">
        <f t="shared" si="60"/>
        <v>0</v>
      </c>
      <c r="BS114" s="174" t="s">
        <v>219</v>
      </c>
      <c r="BT114" s="174" t="s">
        <v>238</v>
      </c>
      <c r="BU114" s="174" t="s">
        <v>346</v>
      </c>
    </row>
    <row r="115" spans="1:73" s="98" customFormat="1" ht="29.25" customHeight="1">
      <c r="A115" s="191"/>
      <c r="B115" s="192"/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102"/>
      <c r="O115" s="99"/>
      <c r="P115" s="99"/>
      <c r="Q115" s="99"/>
      <c r="R115" s="99"/>
      <c r="S115" s="99"/>
      <c r="T115" s="99"/>
      <c r="U115" s="99"/>
      <c r="V115" s="99"/>
      <c r="W115" s="99"/>
      <c r="X115" s="99"/>
      <c r="Y115" s="99"/>
      <c r="Z115" s="99"/>
      <c r="AA115" s="99"/>
      <c r="AB115" s="99"/>
      <c r="AC115" s="99"/>
      <c r="AD115" s="99"/>
      <c r="AE115" s="99"/>
      <c r="AF115" s="99"/>
      <c r="AG115" s="99"/>
      <c r="AH115" s="99"/>
      <c r="AI115" s="99"/>
      <c r="AJ115" s="99"/>
      <c r="AK115" s="99"/>
      <c r="AL115" s="99"/>
      <c r="AM115" s="99"/>
      <c r="AN115" s="99"/>
      <c r="AO115" s="99"/>
      <c r="AP115" s="99"/>
      <c r="AQ115" s="99"/>
      <c r="AR115" s="99"/>
      <c r="AS115" s="99"/>
      <c r="AT115" s="99"/>
      <c r="AU115" s="99"/>
      <c r="AV115" s="103"/>
      <c r="AW115" s="99"/>
      <c r="AX115" s="99"/>
      <c r="AY115" s="99"/>
      <c r="AZ115" s="99"/>
      <c r="BA115" s="99"/>
      <c r="BB115" s="99"/>
      <c r="BC115" s="99"/>
      <c r="BD115" s="110"/>
      <c r="BE115" s="99"/>
      <c r="BF115" s="99"/>
      <c r="BG115" s="99"/>
      <c r="BH115" s="99"/>
      <c r="BI115" s="99"/>
      <c r="BJ115" s="99"/>
      <c r="BK115" s="99"/>
      <c r="BL115" s="99"/>
      <c r="BM115" s="99"/>
      <c r="BN115" s="99"/>
      <c r="BO115" s="99"/>
      <c r="BP115" s="99"/>
      <c r="BQ115" s="99"/>
      <c r="BR115" s="99"/>
      <c r="BS115" s="174" t="s">
        <v>328</v>
      </c>
      <c r="BT115" s="174" t="s">
        <v>261</v>
      </c>
      <c r="BU115" s="174" t="s">
        <v>329</v>
      </c>
    </row>
    <row r="116" spans="1:73" s="98" customFormat="1" ht="21" customHeight="1">
      <c r="A116" s="101">
        <v>90</v>
      </c>
      <c r="B116" s="174" t="s">
        <v>125</v>
      </c>
      <c r="C116" s="99">
        <v>153629.46</v>
      </c>
      <c r="D116" s="99">
        <f t="shared" si="43"/>
        <v>153629.46</v>
      </c>
      <c r="E116" s="99"/>
      <c r="F116" s="99"/>
      <c r="G116" s="99"/>
      <c r="H116" s="99"/>
      <c r="I116" s="99"/>
      <c r="J116" s="99"/>
      <c r="K116" s="99"/>
      <c r="L116" s="99"/>
      <c r="M116" s="99">
        <f t="shared" si="44"/>
        <v>0</v>
      </c>
      <c r="N116" s="102"/>
      <c r="O116" s="99"/>
      <c r="P116" s="99"/>
      <c r="Q116" s="99">
        <f t="shared" si="45"/>
        <v>0</v>
      </c>
      <c r="R116" s="99"/>
      <c r="S116" s="99"/>
      <c r="T116" s="99"/>
      <c r="U116" s="99">
        <f t="shared" si="46"/>
        <v>0</v>
      </c>
      <c r="V116" s="99"/>
      <c r="W116" s="99"/>
      <c r="X116" s="99"/>
      <c r="Y116" s="99"/>
      <c r="Z116" s="99"/>
      <c r="AA116" s="99"/>
      <c r="AB116" s="99"/>
      <c r="AC116" s="99"/>
      <c r="AD116" s="99"/>
      <c r="AE116" s="99"/>
      <c r="AF116" s="99"/>
      <c r="AG116" s="99"/>
      <c r="AH116" s="99"/>
      <c r="AI116" s="99"/>
      <c r="AJ116" s="99"/>
      <c r="AK116" s="99">
        <f t="shared" si="59"/>
        <v>0</v>
      </c>
      <c r="AL116" s="99"/>
      <c r="AM116" s="99"/>
      <c r="AN116" s="99"/>
      <c r="AO116" s="99">
        <f t="shared" si="57"/>
        <v>0</v>
      </c>
      <c r="AP116" s="99"/>
      <c r="AQ116" s="99"/>
      <c r="AR116" s="99"/>
      <c r="AS116" s="99">
        <f t="shared" si="42"/>
        <v>0</v>
      </c>
      <c r="AT116" s="99"/>
      <c r="AU116" s="99"/>
      <c r="AV116" s="99"/>
      <c r="AW116" s="99">
        <f t="shared" si="58"/>
        <v>0</v>
      </c>
      <c r="AX116" s="99"/>
      <c r="AY116" s="99"/>
      <c r="AZ116" s="99"/>
      <c r="BA116" s="99">
        <f t="shared" si="47"/>
        <v>0</v>
      </c>
      <c r="BB116" s="99">
        <f t="shared" si="48"/>
        <v>0</v>
      </c>
      <c r="BC116" s="99">
        <f t="shared" si="49"/>
        <v>0</v>
      </c>
      <c r="BD116" s="99">
        <f>AZ116+AV116+AR116+AN116+AJ116+AF116+AB116+X116+T116+P116+L116+H116</f>
        <v>0</v>
      </c>
      <c r="BE116" s="99">
        <f t="shared" si="50"/>
        <v>0</v>
      </c>
      <c r="BF116" s="99">
        <f t="shared" si="51"/>
        <v>153629.46</v>
      </c>
      <c r="BG116" s="99"/>
      <c r="BH116" s="99"/>
      <c r="BI116" s="99">
        <f t="shared" si="52"/>
        <v>153629.46</v>
      </c>
      <c r="BJ116" s="99">
        <f t="shared" si="53"/>
        <v>153629.46</v>
      </c>
      <c r="BK116" s="99">
        <f t="shared" si="54"/>
        <v>0</v>
      </c>
      <c r="BL116" s="99"/>
      <c r="BM116" s="99"/>
      <c r="BN116" s="99"/>
      <c r="BO116" s="99"/>
      <c r="BP116" s="99">
        <f t="shared" si="55"/>
        <v>153629.46</v>
      </c>
      <c r="BQ116" s="99">
        <f t="shared" si="56"/>
        <v>153629.46</v>
      </c>
      <c r="BR116" s="99">
        <f t="shared" si="60"/>
        <v>0</v>
      </c>
      <c r="BS116" s="174"/>
      <c r="BT116" s="174"/>
      <c r="BU116" s="174"/>
    </row>
    <row r="117" spans="1:73" s="98" customFormat="1" ht="21" customHeight="1">
      <c r="A117" s="101">
        <v>91</v>
      </c>
      <c r="B117" s="174" t="s">
        <v>126</v>
      </c>
      <c r="C117" s="99">
        <v>441487</v>
      </c>
      <c r="D117" s="99">
        <f t="shared" si="43"/>
        <v>358135.53</v>
      </c>
      <c r="E117" s="99">
        <v>83351.47</v>
      </c>
      <c r="F117" s="99">
        <v>9080.34</v>
      </c>
      <c r="G117" s="99">
        <v>7048.06</v>
      </c>
      <c r="H117" s="99"/>
      <c r="I117" s="99"/>
      <c r="J117" s="99">
        <v>9080.35</v>
      </c>
      <c r="K117" s="99">
        <v>9789.48</v>
      </c>
      <c r="L117" s="99"/>
      <c r="M117" s="99">
        <f t="shared" si="44"/>
        <v>0</v>
      </c>
      <c r="N117" s="102">
        <v>9080.35</v>
      </c>
      <c r="O117" s="99">
        <v>10433.19</v>
      </c>
      <c r="P117" s="99"/>
      <c r="Q117" s="99">
        <f t="shared" si="45"/>
        <v>0</v>
      </c>
      <c r="R117" s="99">
        <v>9123.99</v>
      </c>
      <c r="S117" s="99">
        <v>7275.66</v>
      </c>
      <c r="T117" s="99"/>
      <c r="U117" s="99">
        <f t="shared" si="46"/>
        <v>0</v>
      </c>
      <c r="V117" s="99">
        <v>9123.99</v>
      </c>
      <c r="W117" s="99">
        <v>8871.71</v>
      </c>
      <c r="X117" s="99"/>
      <c r="Y117" s="99"/>
      <c r="Z117" s="99">
        <v>9179.83</v>
      </c>
      <c r="AA117" s="99">
        <v>9666.52</v>
      </c>
      <c r="AB117" s="99"/>
      <c r="AC117" s="99"/>
      <c r="AD117" s="99">
        <v>9179.85</v>
      </c>
      <c r="AE117" s="99">
        <v>8235.29</v>
      </c>
      <c r="AF117" s="99"/>
      <c r="AG117" s="99"/>
      <c r="AH117" s="99">
        <v>9179.84</v>
      </c>
      <c r="AI117" s="99">
        <v>9271.32</v>
      </c>
      <c r="AJ117" s="99"/>
      <c r="AK117" s="99">
        <f t="shared" si="59"/>
        <v>0</v>
      </c>
      <c r="AL117" s="99">
        <v>9179.84</v>
      </c>
      <c r="AM117" s="99">
        <v>8756.85</v>
      </c>
      <c r="AN117" s="99"/>
      <c r="AO117" s="99">
        <f t="shared" si="57"/>
        <v>0</v>
      </c>
      <c r="AP117" s="99">
        <v>9179.84</v>
      </c>
      <c r="AQ117" s="99">
        <v>9824.81</v>
      </c>
      <c r="AR117" s="99"/>
      <c r="AS117" s="99">
        <f t="shared" si="42"/>
        <v>0</v>
      </c>
      <c r="AT117" s="99">
        <v>9179.85</v>
      </c>
      <c r="AU117" s="99">
        <v>9097.24</v>
      </c>
      <c r="AV117" s="99">
        <v>732000</v>
      </c>
      <c r="AW117" s="99">
        <f t="shared" si="58"/>
        <v>620338.9830508475</v>
      </c>
      <c r="AX117" s="99">
        <v>9179.86</v>
      </c>
      <c r="AY117" s="99">
        <v>10457.49</v>
      </c>
      <c r="AZ117" s="99"/>
      <c r="BA117" s="99">
        <f t="shared" si="47"/>
        <v>0</v>
      </c>
      <c r="BB117" s="99">
        <f t="shared" si="48"/>
        <v>109747.93000000001</v>
      </c>
      <c r="BC117" s="99">
        <f t="shared" si="49"/>
        <v>108727.62000000001</v>
      </c>
      <c r="BD117" s="99">
        <v>732000</v>
      </c>
      <c r="BE117" s="99">
        <f t="shared" si="50"/>
        <v>620338.9830508475</v>
      </c>
      <c r="BF117" s="99">
        <f t="shared" si="51"/>
        <v>-181785.38</v>
      </c>
      <c r="BG117" s="99"/>
      <c r="BH117" s="99"/>
      <c r="BI117" s="99">
        <f t="shared" si="52"/>
        <v>-181785.38</v>
      </c>
      <c r="BJ117" s="99">
        <f t="shared" si="53"/>
        <v>466863.15</v>
      </c>
      <c r="BK117" s="99">
        <f t="shared" si="54"/>
        <v>83351.47</v>
      </c>
      <c r="BL117" s="99"/>
      <c r="BM117" s="99"/>
      <c r="BN117" s="99"/>
      <c r="BO117" s="99"/>
      <c r="BP117" s="99">
        <f t="shared" si="55"/>
        <v>-181785.38</v>
      </c>
      <c r="BQ117" s="99">
        <f t="shared" si="56"/>
        <v>-265136.85</v>
      </c>
      <c r="BR117" s="99">
        <f t="shared" si="60"/>
        <v>83351.47</v>
      </c>
      <c r="BS117" s="174" t="s">
        <v>295</v>
      </c>
      <c r="BT117" s="174" t="s">
        <v>276</v>
      </c>
      <c r="BU117" s="174" t="s">
        <v>294</v>
      </c>
    </row>
    <row r="118" spans="1:73" s="98" customFormat="1" ht="21" customHeight="1">
      <c r="A118" s="101">
        <v>92</v>
      </c>
      <c r="B118" s="174" t="s">
        <v>127</v>
      </c>
      <c r="C118" s="99">
        <v>219052.65</v>
      </c>
      <c r="D118" s="99">
        <f t="shared" si="43"/>
        <v>167718.15</v>
      </c>
      <c r="E118" s="99">
        <v>51334.5</v>
      </c>
      <c r="F118" s="99">
        <v>5337.91</v>
      </c>
      <c r="G118" s="99">
        <v>4903.75</v>
      </c>
      <c r="H118" s="99"/>
      <c r="I118" s="99"/>
      <c r="J118" s="99">
        <v>5337.91</v>
      </c>
      <c r="K118" s="99">
        <v>4964.4</v>
      </c>
      <c r="L118" s="99"/>
      <c r="M118" s="99">
        <f t="shared" si="44"/>
        <v>0</v>
      </c>
      <c r="N118" s="99">
        <v>5337.89</v>
      </c>
      <c r="O118" s="99">
        <v>5915.67</v>
      </c>
      <c r="P118" s="99"/>
      <c r="Q118" s="99">
        <f t="shared" si="45"/>
        <v>0</v>
      </c>
      <c r="R118" s="99">
        <v>5337.92</v>
      </c>
      <c r="S118" s="99">
        <v>4778.47</v>
      </c>
      <c r="T118" s="99"/>
      <c r="U118" s="99">
        <f t="shared" si="46"/>
        <v>0</v>
      </c>
      <c r="V118" s="99">
        <v>5337.92</v>
      </c>
      <c r="W118" s="99">
        <v>5276.87</v>
      </c>
      <c r="X118" s="99"/>
      <c r="Y118" s="99"/>
      <c r="Z118" s="99">
        <v>5441.54</v>
      </c>
      <c r="AA118" s="99">
        <v>5422.45</v>
      </c>
      <c r="AB118" s="99"/>
      <c r="AC118" s="99"/>
      <c r="AD118" s="99">
        <v>5441.53</v>
      </c>
      <c r="AE118" s="99">
        <v>5450.02</v>
      </c>
      <c r="AF118" s="99"/>
      <c r="AG118" s="99"/>
      <c r="AH118" s="99">
        <v>5501.63</v>
      </c>
      <c r="AI118" s="99">
        <v>5435.11</v>
      </c>
      <c r="AJ118" s="99"/>
      <c r="AK118" s="99">
        <f t="shared" si="59"/>
        <v>0</v>
      </c>
      <c r="AL118" s="99">
        <v>5501.65</v>
      </c>
      <c r="AM118" s="99">
        <v>5271.3</v>
      </c>
      <c r="AN118" s="99"/>
      <c r="AO118" s="99">
        <f t="shared" si="57"/>
        <v>0</v>
      </c>
      <c r="AP118" s="99">
        <v>5501.63</v>
      </c>
      <c r="AQ118" s="99">
        <v>6088.38</v>
      </c>
      <c r="AR118" s="99"/>
      <c r="AS118" s="99">
        <f t="shared" si="42"/>
        <v>0</v>
      </c>
      <c r="AT118" s="99">
        <v>5501.63</v>
      </c>
      <c r="AU118" s="99">
        <v>4936.38</v>
      </c>
      <c r="AV118" s="99"/>
      <c r="AW118" s="99">
        <f t="shared" si="58"/>
        <v>0</v>
      </c>
      <c r="AX118" s="99">
        <v>5483.48</v>
      </c>
      <c r="AY118" s="99">
        <v>6016.46</v>
      </c>
      <c r="AZ118" s="99"/>
      <c r="BA118" s="99">
        <f t="shared" si="47"/>
        <v>0</v>
      </c>
      <c r="BB118" s="99">
        <f t="shared" si="48"/>
        <v>65062.64</v>
      </c>
      <c r="BC118" s="99">
        <f t="shared" si="49"/>
        <v>64459.26</v>
      </c>
      <c r="BD118" s="99">
        <f>AZ118+AV118+AR118+AN118+AJ118+AF118+AB118+X118+T118+P118+L118+H118</f>
        <v>0</v>
      </c>
      <c r="BE118" s="99">
        <f t="shared" si="50"/>
        <v>0</v>
      </c>
      <c r="BF118" s="99">
        <f t="shared" si="51"/>
        <v>283511.91</v>
      </c>
      <c r="BG118" s="99"/>
      <c r="BH118" s="99"/>
      <c r="BI118" s="99">
        <f t="shared" si="52"/>
        <v>283511.91</v>
      </c>
      <c r="BJ118" s="99">
        <f t="shared" si="53"/>
        <v>232177.41</v>
      </c>
      <c r="BK118" s="99">
        <f t="shared" si="54"/>
        <v>51334.5</v>
      </c>
      <c r="BL118" s="99"/>
      <c r="BM118" s="99"/>
      <c r="BN118" s="99"/>
      <c r="BO118" s="99"/>
      <c r="BP118" s="99">
        <f t="shared" si="55"/>
        <v>283511.91</v>
      </c>
      <c r="BQ118" s="99">
        <f t="shared" si="56"/>
        <v>232177.41</v>
      </c>
      <c r="BR118" s="99">
        <f t="shared" si="60"/>
        <v>51334.5</v>
      </c>
      <c r="BS118" s="174"/>
      <c r="BT118" s="174"/>
      <c r="BU118" s="174"/>
    </row>
    <row r="119" spans="1:73" s="98" customFormat="1" ht="21" customHeight="1">
      <c r="A119" s="191">
        <v>93</v>
      </c>
      <c r="B119" s="192" t="s">
        <v>128</v>
      </c>
      <c r="C119" s="99">
        <v>178981.93</v>
      </c>
      <c r="D119" s="99">
        <f t="shared" si="43"/>
        <v>144031.4</v>
      </c>
      <c r="E119" s="99">
        <v>34950.53</v>
      </c>
      <c r="F119" s="99">
        <v>10313.36</v>
      </c>
      <c r="G119" s="99">
        <v>8932.95</v>
      </c>
      <c r="H119" s="99"/>
      <c r="I119" s="99"/>
      <c r="J119" s="99">
        <v>10365.27</v>
      </c>
      <c r="K119" s="99">
        <v>8497.02</v>
      </c>
      <c r="L119" s="99"/>
      <c r="M119" s="99">
        <f t="shared" si="44"/>
        <v>0</v>
      </c>
      <c r="N119" s="99">
        <v>10440.91</v>
      </c>
      <c r="O119" s="99">
        <v>12045.8</v>
      </c>
      <c r="P119" s="99"/>
      <c r="Q119" s="99">
        <f t="shared" si="45"/>
        <v>0</v>
      </c>
      <c r="R119" s="99">
        <v>10442.95</v>
      </c>
      <c r="S119" s="99">
        <v>9367.77</v>
      </c>
      <c r="T119" s="99"/>
      <c r="U119" s="99">
        <f t="shared" si="46"/>
        <v>0</v>
      </c>
      <c r="V119" s="99">
        <v>10916.78</v>
      </c>
      <c r="W119" s="99">
        <v>9802.39</v>
      </c>
      <c r="X119" s="99">
        <v>8993.36</v>
      </c>
      <c r="Y119" s="99">
        <f>X119/1.18</f>
        <v>7621.491525423729</v>
      </c>
      <c r="Z119" s="99">
        <v>10493.95</v>
      </c>
      <c r="AA119" s="99">
        <v>10627.03</v>
      </c>
      <c r="AB119" s="99"/>
      <c r="AC119" s="99"/>
      <c r="AD119" s="99">
        <v>10493.94</v>
      </c>
      <c r="AE119" s="99">
        <v>10735.99</v>
      </c>
      <c r="AF119" s="99">
        <v>3583.11</v>
      </c>
      <c r="AG119" s="99">
        <f>AF119/1.18</f>
        <v>3036.533898305085</v>
      </c>
      <c r="AH119" s="99">
        <v>10493.95</v>
      </c>
      <c r="AI119" s="99">
        <v>9890.29</v>
      </c>
      <c r="AJ119" s="99">
        <v>4777.48</v>
      </c>
      <c r="AK119" s="99">
        <f t="shared" si="59"/>
        <v>4048.7118644067796</v>
      </c>
      <c r="AL119" s="99">
        <v>10493.95</v>
      </c>
      <c r="AM119" s="99">
        <v>11143.78</v>
      </c>
      <c r="AN119" s="99"/>
      <c r="AO119" s="99">
        <f t="shared" si="57"/>
        <v>0</v>
      </c>
      <c r="AP119" s="99">
        <v>10493.95</v>
      </c>
      <c r="AQ119" s="99">
        <v>10940.85</v>
      </c>
      <c r="AR119" s="99"/>
      <c r="AS119" s="99">
        <f t="shared" si="42"/>
        <v>0</v>
      </c>
      <c r="AT119" s="99">
        <v>10493.94</v>
      </c>
      <c r="AU119" s="99">
        <v>10661.33</v>
      </c>
      <c r="AV119" s="99"/>
      <c r="AW119" s="99">
        <f t="shared" si="58"/>
        <v>0</v>
      </c>
      <c r="AX119" s="99">
        <v>10493.95</v>
      </c>
      <c r="AY119" s="99">
        <v>11150.64</v>
      </c>
      <c r="AZ119" s="105">
        <v>6.5</v>
      </c>
      <c r="BA119" s="99">
        <f t="shared" si="47"/>
        <v>5.508474576271187</v>
      </c>
      <c r="BB119" s="99">
        <f t="shared" si="48"/>
        <v>125936.90000000001</v>
      </c>
      <c r="BC119" s="99">
        <f t="shared" si="49"/>
        <v>123795.84000000001</v>
      </c>
      <c r="BD119" s="110">
        <v>17360.45</v>
      </c>
      <c r="BE119" s="99">
        <f t="shared" si="50"/>
        <v>14712.245762711866</v>
      </c>
      <c r="BF119" s="99">
        <f t="shared" si="51"/>
        <v>285417.32</v>
      </c>
      <c r="BG119" s="99">
        <v>12686.04</v>
      </c>
      <c r="BH119" s="99"/>
      <c r="BI119" s="99">
        <f t="shared" si="52"/>
        <v>298103.36</v>
      </c>
      <c r="BJ119" s="99">
        <f t="shared" si="53"/>
        <v>267827.24</v>
      </c>
      <c r="BK119" s="99">
        <f t="shared" si="54"/>
        <v>34950.53</v>
      </c>
      <c r="BL119" s="99"/>
      <c r="BM119" s="99"/>
      <c r="BN119" s="99"/>
      <c r="BO119" s="99"/>
      <c r="BP119" s="99">
        <f t="shared" si="55"/>
        <v>285417.32</v>
      </c>
      <c r="BQ119" s="99">
        <f t="shared" si="56"/>
        <v>250466.78999999998</v>
      </c>
      <c r="BR119" s="99">
        <f t="shared" si="60"/>
        <v>34950.53</v>
      </c>
      <c r="BS119" s="174" t="s">
        <v>232</v>
      </c>
      <c r="BT119" s="174" t="s">
        <v>233</v>
      </c>
      <c r="BU119" s="174" t="s">
        <v>234</v>
      </c>
    </row>
    <row r="120" spans="1:73" s="98" customFormat="1" ht="36.75" customHeight="1">
      <c r="A120" s="191"/>
      <c r="B120" s="192"/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99"/>
      <c r="U120" s="99"/>
      <c r="V120" s="99"/>
      <c r="W120" s="99"/>
      <c r="X120" s="99"/>
      <c r="Y120" s="99"/>
      <c r="Z120" s="99"/>
      <c r="AA120" s="99"/>
      <c r="AB120" s="99"/>
      <c r="AC120" s="99"/>
      <c r="AD120" s="99"/>
      <c r="AE120" s="99"/>
      <c r="AF120" s="99"/>
      <c r="AG120" s="99"/>
      <c r="AH120" s="99"/>
      <c r="AI120" s="99"/>
      <c r="AJ120" s="99"/>
      <c r="AK120" s="99"/>
      <c r="AL120" s="99"/>
      <c r="AM120" s="99"/>
      <c r="AN120" s="99"/>
      <c r="AO120" s="99"/>
      <c r="AP120" s="99"/>
      <c r="AQ120" s="99"/>
      <c r="AR120" s="99"/>
      <c r="AS120" s="99"/>
      <c r="AT120" s="99"/>
      <c r="AU120" s="99"/>
      <c r="AV120" s="99"/>
      <c r="AW120" s="99"/>
      <c r="AX120" s="99"/>
      <c r="AY120" s="99"/>
      <c r="AZ120" s="105"/>
      <c r="BA120" s="99"/>
      <c r="BB120" s="99"/>
      <c r="BC120" s="99"/>
      <c r="BD120" s="110"/>
      <c r="BE120" s="99"/>
      <c r="BF120" s="99"/>
      <c r="BG120" s="99"/>
      <c r="BH120" s="99"/>
      <c r="BI120" s="99"/>
      <c r="BJ120" s="99"/>
      <c r="BK120" s="99"/>
      <c r="BL120" s="99"/>
      <c r="BM120" s="99"/>
      <c r="BN120" s="99"/>
      <c r="BO120" s="99"/>
      <c r="BP120" s="99"/>
      <c r="BQ120" s="99"/>
      <c r="BR120" s="99"/>
      <c r="BS120" s="174" t="s">
        <v>220</v>
      </c>
      <c r="BT120" s="174" t="s">
        <v>341</v>
      </c>
      <c r="BU120" s="174" t="s">
        <v>340</v>
      </c>
    </row>
    <row r="121" spans="1:73" s="98" customFormat="1" ht="21" customHeight="1">
      <c r="A121" s="101">
        <v>94</v>
      </c>
      <c r="B121" s="174" t="s">
        <v>129</v>
      </c>
      <c r="C121" s="99">
        <v>241015.06</v>
      </c>
      <c r="D121" s="99">
        <f t="shared" si="43"/>
        <v>189784.75</v>
      </c>
      <c r="E121" s="99">
        <v>51230.31</v>
      </c>
      <c r="F121" s="99">
        <v>8203.39</v>
      </c>
      <c r="G121" s="99">
        <v>7121.07</v>
      </c>
      <c r="H121" s="99"/>
      <c r="I121" s="99"/>
      <c r="J121" s="99">
        <v>8203.38</v>
      </c>
      <c r="K121" s="99">
        <v>8090.2</v>
      </c>
      <c r="L121" s="99"/>
      <c r="M121" s="99">
        <f t="shared" si="44"/>
        <v>0</v>
      </c>
      <c r="N121" s="102">
        <v>8203.38</v>
      </c>
      <c r="O121" s="99">
        <v>8345.88</v>
      </c>
      <c r="P121" s="99"/>
      <c r="Q121" s="99">
        <f t="shared" si="45"/>
        <v>0</v>
      </c>
      <c r="R121" s="99">
        <v>8203.38</v>
      </c>
      <c r="S121" s="99">
        <v>8641.4</v>
      </c>
      <c r="T121" s="99"/>
      <c r="U121" s="99">
        <f t="shared" si="46"/>
        <v>0</v>
      </c>
      <c r="V121" s="99">
        <v>8203.18</v>
      </c>
      <c r="W121" s="99">
        <v>7901.68</v>
      </c>
      <c r="X121" s="99"/>
      <c r="Y121" s="99"/>
      <c r="Z121" s="99">
        <v>8203.18</v>
      </c>
      <c r="AA121" s="99">
        <v>9060.46</v>
      </c>
      <c r="AB121" s="99"/>
      <c r="AC121" s="99"/>
      <c r="AD121" s="99">
        <v>8203.19</v>
      </c>
      <c r="AE121" s="99">
        <v>8543.23</v>
      </c>
      <c r="AF121" s="99"/>
      <c r="AG121" s="99"/>
      <c r="AH121" s="99">
        <v>8203.2</v>
      </c>
      <c r="AI121" s="99">
        <v>8100.98</v>
      </c>
      <c r="AJ121" s="99"/>
      <c r="AK121" s="99">
        <f t="shared" si="59"/>
        <v>0</v>
      </c>
      <c r="AL121" s="99">
        <v>8203.19</v>
      </c>
      <c r="AM121" s="99">
        <v>7625.6</v>
      </c>
      <c r="AN121" s="99"/>
      <c r="AO121" s="99">
        <f t="shared" si="57"/>
        <v>0</v>
      </c>
      <c r="AP121" s="99">
        <v>8203.19</v>
      </c>
      <c r="AQ121" s="99">
        <v>8822.46</v>
      </c>
      <c r="AR121" s="99">
        <f>338058</f>
        <v>338058</v>
      </c>
      <c r="AS121" s="99">
        <f t="shared" si="42"/>
        <v>286489.8305084746</v>
      </c>
      <c r="AT121" s="99">
        <v>8203.19</v>
      </c>
      <c r="AU121" s="99">
        <v>7531.42</v>
      </c>
      <c r="AV121" s="99"/>
      <c r="AW121" s="99">
        <f t="shared" si="58"/>
        <v>0</v>
      </c>
      <c r="AX121" s="99">
        <v>8203.2</v>
      </c>
      <c r="AY121" s="99">
        <v>8898.53</v>
      </c>
      <c r="AZ121" s="99"/>
      <c r="BA121" s="99">
        <f t="shared" si="47"/>
        <v>0</v>
      </c>
      <c r="BB121" s="99">
        <f t="shared" si="48"/>
        <v>98439.05000000002</v>
      </c>
      <c r="BC121" s="99">
        <f t="shared" si="49"/>
        <v>98682.91</v>
      </c>
      <c r="BD121" s="99">
        <v>338058</v>
      </c>
      <c r="BE121" s="99">
        <f t="shared" si="50"/>
        <v>286489.8305084746</v>
      </c>
      <c r="BF121" s="99">
        <f t="shared" si="51"/>
        <v>1639.969999999972</v>
      </c>
      <c r="BG121" s="99">
        <v>10229.28</v>
      </c>
      <c r="BH121" s="99"/>
      <c r="BI121" s="99">
        <f t="shared" si="52"/>
        <v>11869.249999999973</v>
      </c>
      <c r="BJ121" s="99">
        <f t="shared" si="53"/>
        <v>288467.66000000003</v>
      </c>
      <c r="BK121" s="99">
        <f t="shared" si="54"/>
        <v>51230.31</v>
      </c>
      <c r="BL121" s="99"/>
      <c r="BM121" s="99"/>
      <c r="BN121" s="99"/>
      <c r="BO121" s="99"/>
      <c r="BP121" s="99">
        <f t="shared" si="55"/>
        <v>1639.969999999972</v>
      </c>
      <c r="BQ121" s="99">
        <f t="shared" si="56"/>
        <v>-49590.33999999997</v>
      </c>
      <c r="BR121" s="99">
        <f t="shared" si="60"/>
        <v>51230.31</v>
      </c>
      <c r="BS121" s="174" t="s">
        <v>224</v>
      </c>
      <c r="BT121" s="174" t="s">
        <v>267</v>
      </c>
      <c r="BU121" s="174" t="s">
        <v>296</v>
      </c>
    </row>
    <row r="122" spans="1:73" s="98" customFormat="1" ht="21" customHeight="1">
      <c r="A122" s="101">
        <v>95</v>
      </c>
      <c r="B122" s="174" t="s">
        <v>130</v>
      </c>
      <c r="C122" s="99">
        <v>251944.72</v>
      </c>
      <c r="D122" s="99">
        <f t="shared" si="43"/>
        <v>251944.72</v>
      </c>
      <c r="E122" s="99"/>
      <c r="F122" s="99">
        <v>27772.47</v>
      </c>
      <c r="G122" s="99">
        <v>24027.2</v>
      </c>
      <c r="H122" s="99"/>
      <c r="I122" s="99"/>
      <c r="J122" s="99">
        <v>27799.13</v>
      </c>
      <c r="K122" s="99">
        <v>25022.2</v>
      </c>
      <c r="L122" s="99"/>
      <c r="M122" s="99">
        <f t="shared" si="44"/>
        <v>0</v>
      </c>
      <c r="N122" s="102">
        <v>27799.14</v>
      </c>
      <c r="O122" s="99">
        <v>31034.71</v>
      </c>
      <c r="P122" s="99"/>
      <c r="Q122" s="99">
        <f t="shared" si="45"/>
        <v>0</v>
      </c>
      <c r="R122" s="99">
        <v>27799.15</v>
      </c>
      <c r="S122" s="99">
        <v>25383.89</v>
      </c>
      <c r="T122" s="99">
        <v>20094.16</v>
      </c>
      <c r="U122" s="99">
        <f t="shared" si="46"/>
        <v>17028.949152542373</v>
      </c>
      <c r="V122" s="99">
        <v>27810.32</v>
      </c>
      <c r="W122" s="99">
        <v>27895.27</v>
      </c>
      <c r="X122" s="99"/>
      <c r="Y122" s="99"/>
      <c r="Z122" s="99">
        <v>28167.33</v>
      </c>
      <c r="AA122" s="99">
        <v>26529.89</v>
      </c>
      <c r="AB122" s="99"/>
      <c r="AC122" s="99"/>
      <c r="AD122" s="99">
        <v>28521.55</v>
      </c>
      <c r="AE122" s="99">
        <v>27224.87</v>
      </c>
      <c r="AF122" s="99"/>
      <c r="AG122" s="99"/>
      <c r="AH122" s="99">
        <v>27938.53</v>
      </c>
      <c r="AI122" s="99">
        <v>29347.29</v>
      </c>
      <c r="AJ122" s="99"/>
      <c r="AK122" s="99">
        <f t="shared" si="59"/>
        <v>0</v>
      </c>
      <c r="AL122" s="99">
        <v>27946.48</v>
      </c>
      <c r="AM122" s="99">
        <v>27257.09</v>
      </c>
      <c r="AN122" s="99"/>
      <c r="AO122" s="99">
        <f t="shared" si="57"/>
        <v>0</v>
      </c>
      <c r="AP122" s="99">
        <v>27946.51</v>
      </c>
      <c r="AQ122" s="99">
        <v>28619.58</v>
      </c>
      <c r="AR122" s="99"/>
      <c r="AS122" s="99">
        <f t="shared" si="42"/>
        <v>0</v>
      </c>
      <c r="AT122" s="99">
        <v>27946.51</v>
      </c>
      <c r="AU122" s="99">
        <v>26366.66</v>
      </c>
      <c r="AV122" s="99">
        <v>8900</v>
      </c>
      <c r="AW122" s="99">
        <f>AV122</f>
        <v>8900</v>
      </c>
      <c r="AX122" s="99">
        <v>27966.65</v>
      </c>
      <c r="AY122" s="99">
        <v>30507.77</v>
      </c>
      <c r="AZ122" s="99"/>
      <c r="BA122" s="99">
        <f t="shared" si="47"/>
        <v>0</v>
      </c>
      <c r="BB122" s="99">
        <f t="shared" si="48"/>
        <v>335413.77</v>
      </c>
      <c r="BC122" s="99">
        <f t="shared" si="49"/>
        <v>329216.42000000004</v>
      </c>
      <c r="BD122" s="99">
        <v>28994.16</v>
      </c>
      <c r="BE122" s="99">
        <f t="shared" si="50"/>
        <v>25928.949152542373</v>
      </c>
      <c r="BF122" s="99">
        <f t="shared" si="51"/>
        <v>552166.98</v>
      </c>
      <c r="BG122" s="99">
        <v>15765.72</v>
      </c>
      <c r="BH122" s="99"/>
      <c r="BI122" s="99">
        <f t="shared" si="52"/>
        <v>567932.7</v>
      </c>
      <c r="BJ122" s="99">
        <f t="shared" si="53"/>
        <v>581161.14</v>
      </c>
      <c r="BK122" s="99">
        <f t="shared" si="54"/>
        <v>0</v>
      </c>
      <c r="BL122" s="99"/>
      <c r="BM122" s="99"/>
      <c r="BN122" s="99"/>
      <c r="BO122" s="99"/>
      <c r="BP122" s="99">
        <f t="shared" si="55"/>
        <v>552166.98</v>
      </c>
      <c r="BQ122" s="99">
        <f t="shared" si="56"/>
        <v>552166.98</v>
      </c>
      <c r="BR122" s="99">
        <f t="shared" si="60"/>
        <v>0</v>
      </c>
      <c r="BS122" s="174" t="s">
        <v>232</v>
      </c>
      <c r="BT122" s="174" t="s">
        <v>233</v>
      </c>
      <c r="BU122" s="174" t="s">
        <v>234</v>
      </c>
    </row>
    <row r="123" spans="1:73" s="98" customFormat="1" ht="21" customHeight="1">
      <c r="A123" s="101">
        <v>96</v>
      </c>
      <c r="B123" s="174" t="s">
        <v>131</v>
      </c>
      <c r="C123" s="99">
        <v>129156.56</v>
      </c>
      <c r="D123" s="99">
        <f t="shared" si="43"/>
        <v>124649.89</v>
      </c>
      <c r="E123" s="99">
        <v>4506.67</v>
      </c>
      <c r="F123" s="99">
        <v>12051.84</v>
      </c>
      <c r="G123" s="99">
        <v>10368</v>
      </c>
      <c r="H123" s="99"/>
      <c r="I123" s="99"/>
      <c r="J123" s="99">
        <v>11960.82</v>
      </c>
      <c r="K123" s="99">
        <v>10409.42</v>
      </c>
      <c r="L123" s="99"/>
      <c r="M123" s="99">
        <f t="shared" si="44"/>
        <v>0</v>
      </c>
      <c r="N123" s="102">
        <v>11960.83</v>
      </c>
      <c r="O123" s="99">
        <v>12730.92</v>
      </c>
      <c r="P123" s="99"/>
      <c r="Q123" s="99">
        <f t="shared" si="45"/>
        <v>0</v>
      </c>
      <c r="R123" s="99">
        <v>11960.85</v>
      </c>
      <c r="S123" s="99">
        <v>11666.8</v>
      </c>
      <c r="T123" s="99"/>
      <c r="U123" s="99">
        <f t="shared" si="46"/>
        <v>0</v>
      </c>
      <c r="V123" s="99">
        <v>11960.85</v>
      </c>
      <c r="W123" s="99">
        <v>10256.81</v>
      </c>
      <c r="X123" s="99"/>
      <c r="Y123" s="99"/>
      <c r="Z123" s="99">
        <v>11917.4</v>
      </c>
      <c r="AA123" s="99">
        <v>13317.95</v>
      </c>
      <c r="AB123" s="99"/>
      <c r="AC123" s="99"/>
      <c r="AD123" s="99">
        <v>11917.4</v>
      </c>
      <c r="AE123" s="99">
        <v>13719.62</v>
      </c>
      <c r="AF123" s="99"/>
      <c r="AG123" s="99"/>
      <c r="AH123" s="99">
        <v>11960.83</v>
      </c>
      <c r="AI123" s="99">
        <v>12674.07</v>
      </c>
      <c r="AJ123" s="99"/>
      <c r="AK123" s="99">
        <f t="shared" si="59"/>
        <v>0</v>
      </c>
      <c r="AL123" s="99">
        <v>11960.84</v>
      </c>
      <c r="AM123" s="99">
        <v>11107.17</v>
      </c>
      <c r="AN123" s="99"/>
      <c r="AO123" s="99">
        <f t="shared" si="57"/>
        <v>0</v>
      </c>
      <c r="AP123" s="99">
        <v>11960.83</v>
      </c>
      <c r="AQ123" s="99">
        <v>12969.71</v>
      </c>
      <c r="AR123" s="99"/>
      <c r="AS123" s="99">
        <f t="shared" si="42"/>
        <v>0</v>
      </c>
      <c r="AT123" s="99">
        <v>11960.83</v>
      </c>
      <c r="AU123" s="99">
        <v>11606.31</v>
      </c>
      <c r="AV123" s="99"/>
      <c r="AW123" s="99">
        <f aca="true" t="shared" si="61" ref="AW123:AW138">AV123/1.18</f>
        <v>0</v>
      </c>
      <c r="AX123" s="99">
        <v>11945.99</v>
      </c>
      <c r="AY123" s="99">
        <v>12114.06</v>
      </c>
      <c r="AZ123" s="99"/>
      <c r="BA123" s="99">
        <f t="shared" si="47"/>
        <v>0</v>
      </c>
      <c r="BB123" s="99">
        <f t="shared" si="48"/>
        <v>143519.31</v>
      </c>
      <c r="BC123" s="99">
        <f t="shared" si="49"/>
        <v>142940.84</v>
      </c>
      <c r="BD123" s="99">
        <f>AZ123+AV123+AR123+AN123+AJ123+AF123+AB123+X123+T123+P123+L123+H123</f>
        <v>0</v>
      </c>
      <c r="BE123" s="99">
        <f t="shared" si="50"/>
        <v>0</v>
      </c>
      <c r="BF123" s="99">
        <f t="shared" si="51"/>
        <v>272097.4</v>
      </c>
      <c r="BG123" s="99">
        <v>10116.6</v>
      </c>
      <c r="BH123" s="99"/>
      <c r="BI123" s="99">
        <f t="shared" si="52"/>
        <v>282214</v>
      </c>
      <c r="BJ123" s="99">
        <f t="shared" si="53"/>
        <v>267590.73</v>
      </c>
      <c r="BK123" s="99">
        <f t="shared" si="54"/>
        <v>4506.67</v>
      </c>
      <c r="BL123" s="99"/>
      <c r="BM123" s="99"/>
      <c r="BN123" s="99"/>
      <c r="BO123" s="99"/>
      <c r="BP123" s="99">
        <f t="shared" si="55"/>
        <v>272097.4</v>
      </c>
      <c r="BQ123" s="99">
        <f t="shared" si="56"/>
        <v>267590.73</v>
      </c>
      <c r="BR123" s="99">
        <f t="shared" si="60"/>
        <v>4506.67</v>
      </c>
      <c r="BS123" s="174"/>
      <c r="BT123" s="174"/>
      <c r="BU123" s="174"/>
    </row>
    <row r="124" spans="1:73" s="98" customFormat="1" ht="21" customHeight="1">
      <c r="A124" s="191">
        <v>97</v>
      </c>
      <c r="B124" s="192" t="s">
        <v>132</v>
      </c>
      <c r="C124" s="99">
        <v>82876.19</v>
      </c>
      <c r="D124" s="99">
        <f aca="true" t="shared" si="62" ref="D124:D163">C124-E124</f>
        <v>82876.19</v>
      </c>
      <c r="E124" s="99"/>
      <c r="F124" s="99">
        <v>3690.16</v>
      </c>
      <c r="G124" s="99">
        <v>2432.53</v>
      </c>
      <c r="H124" s="99"/>
      <c r="I124" s="99"/>
      <c r="J124" s="99">
        <v>3690.16</v>
      </c>
      <c r="K124" s="99">
        <v>3079.52</v>
      </c>
      <c r="L124" s="99"/>
      <c r="M124" s="99">
        <f aca="true" t="shared" si="63" ref="M124:M163">L124/1.18</f>
        <v>0</v>
      </c>
      <c r="N124" s="102">
        <v>3690.16</v>
      </c>
      <c r="O124" s="99">
        <v>4982.27</v>
      </c>
      <c r="P124" s="99"/>
      <c r="Q124" s="99">
        <f aca="true" t="shared" si="64" ref="Q124:Q163">P124/1.18</f>
        <v>0</v>
      </c>
      <c r="R124" s="99">
        <v>3690.16</v>
      </c>
      <c r="S124" s="99">
        <v>2963.95</v>
      </c>
      <c r="T124" s="99"/>
      <c r="U124" s="99">
        <f aca="true" t="shared" si="65" ref="U124:U163">T124/1.18</f>
        <v>0</v>
      </c>
      <c r="V124" s="99">
        <v>3690.16</v>
      </c>
      <c r="W124" s="99">
        <v>4100.25</v>
      </c>
      <c r="X124" s="99"/>
      <c r="Y124" s="99"/>
      <c r="Z124" s="99">
        <v>3745.31</v>
      </c>
      <c r="AA124" s="99">
        <v>4037.7</v>
      </c>
      <c r="AB124" s="99"/>
      <c r="AC124" s="99"/>
      <c r="AD124" s="99">
        <v>3743.08</v>
      </c>
      <c r="AE124" s="99">
        <v>3114.69</v>
      </c>
      <c r="AF124" s="99"/>
      <c r="AG124" s="99"/>
      <c r="AH124" s="99">
        <v>3743.09</v>
      </c>
      <c r="AI124" s="99">
        <v>4277.63</v>
      </c>
      <c r="AJ124" s="99"/>
      <c r="AK124" s="99">
        <f t="shared" si="59"/>
        <v>0</v>
      </c>
      <c r="AL124" s="99">
        <v>3814.29</v>
      </c>
      <c r="AM124" s="99">
        <v>4013.09</v>
      </c>
      <c r="AN124" s="99"/>
      <c r="AO124" s="99">
        <f t="shared" si="57"/>
        <v>0</v>
      </c>
      <c r="AP124" s="99">
        <v>3814.29</v>
      </c>
      <c r="AQ124" s="99">
        <v>3580</v>
      </c>
      <c r="AR124" s="99">
        <v>52251.36</v>
      </c>
      <c r="AS124" s="99">
        <f t="shared" si="42"/>
        <v>44280.813559322036</v>
      </c>
      <c r="AT124" s="99">
        <v>3814.29</v>
      </c>
      <c r="AU124" s="99">
        <v>4442.93</v>
      </c>
      <c r="AV124" s="99">
        <v>67198.46</v>
      </c>
      <c r="AW124" s="99">
        <f t="shared" si="61"/>
        <v>56947.847457627126</v>
      </c>
      <c r="AX124" s="99">
        <v>3814.29</v>
      </c>
      <c r="AY124" s="99">
        <v>3660.33</v>
      </c>
      <c r="AZ124" s="99"/>
      <c r="BA124" s="99">
        <f aca="true" t="shared" si="66" ref="BA124:BA133">AZ124/1.18</f>
        <v>0</v>
      </c>
      <c r="BB124" s="99">
        <f aca="true" t="shared" si="67" ref="BB124:BB163">AX124+AT124+AP124+AL124+AH124+AD124+Z124+V124+R124+N124+J124+F124</f>
        <v>44939.44000000002</v>
      </c>
      <c r="BC124" s="99">
        <f aca="true" t="shared" si="68" ref="BC124:BC163">AY124+AU124+AQ124+AM124+AI124+AE124+AA124+W124+S124+O124+K124+G124</f>
        <v>44684.88999999999</v>
      </c>
      <c r="BD124" s="110">
        <v>119449.82</v>
      </c>
      <c r="BE124" s="99">
        <f aca="true" t="shared" si="69" ref="BE124:BE163">BA124+AW124+AS124+AO124+AK124+AG124+AC124+Y124+U124+Q124+M124+I124</f>
        <v>101228.66101694916</v>
      </c>
      <c r="BF124" s="99">
        <f aca="true" t="shared" si="70" ref="BF124:BF163">C124+BC124-BD124</f>
        <v>8111.25999999998</v>
      </c>
      <c r="BG124" s="99"/>
      <c r="BH124" s="99"/>
      <c r="BI124" s="99">
        <f aca="true" t="shared" si="71" ref="BI124:BI163">BF124-BH124+BG124</f>
        <v>8111.25999999998</v>
      </c>
      <c r="BJ124" s="99">
        <f aca="true" t="shared" si="72" ref="BJ124:BJ163">BC124+D124</f>
        <v>127561.07999999999</v>
      </c>
      <c r="BK124" s="99">
        <f aca="true" t="shared" si="73" ref="BK124:BK163">E124</f>
        <v>0</v>
      </c>
      <c r="BL124" s="99"/>
      <c r="BM124" s="99"/>
      <c r="BN124" s="99"/>
      <c r="BO124" s="99"/>
      <c r="BP124" s="99">
        <f aca="true" t="shared" si="74" ref="BP124:BP163">C124+BC124-BD124-BL124-BM124</f>
        <v>8111.25999999998</v>
      </c>
      <c r="BQ124" s="99">
        <f aca="true" t="shared" si="75" ref="BQ124:BQ163">D124+BC124-BD124-BL124</f>
        <v>8111.25999999998</v>
      </c>
      <c r="BR124" s="99">
        <f t="shared" si="60"/>
        <v>0</v>
      </c>
      <c r="BS124" s="174" t="s">
        <v>232</v>
      </c>
      <c r="BT124" s="174" t="s">
        <v>233</v>
      </c>
      <c r="BU124" s="174" t="s">
        <v>234</v>
      </c>
    </row>
    <row r="125" spans="1:73" s="98" customFormat="1" ht="21" customHeight="1">
      <c r="A125" s="191"/>
      <c r="B125" s="192"/>
      <c r="C125" s="99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102"/>
      <c r="O125" s="99"/>
      <c r="P125" s="99"/>
      <c r="Q125" s="99"/>
      <c r="R125" s="99"/>
      <c r="S125" s="99"/>
      <c r="T125" s="99"/>
      <c r="U125" s="99"/>
      <c r="V125" s="99"/>
      <c r="W125" s="99"/>
      <c r="X125" s="99"/>
      <c r="Y125" s="99"/>
      <c r="Z125" s="99"/>
      <c r="AA125" s="99"/>
      <c r="AB125" s="99"/>
      <c r="AC125" s="99"/>
      <c r="AD125" s="99"/>
      <c r="AE125" s="99"/>
      <c r="AF125" s="99"/>
      <c r="AG125" s="99"/>
      <c r="AH125" s="99"/>
      <c r="AI125" s="99"/>
      <c r="AJ125" s="99"/>
      <c r="AK125" s="99"/>
      <c r="AL125" s="99"/>
      <c r="AM125" s="99"/>
      <c r="AN125" s="99"/>
      <c r="AO125" s="99"/>
      <c r="AP125" s="99"/>
      <c r="AQ125" s="99"/>
      <c r="AR125" s="99"/>
      <c r="AS125" s="99"/>
      <c r="AT125" s="99"/>
      <c r="AU125" s="99"/>
      <c r="AV125" s="99"/>
      <c r="AW125" s="99"/>
      <c r="AX125" s="99"/>
      <c r="AY125" s="99"/>
      <c r="AZ125" s="99"/>
      <c r="BA125" s="99"/>
      <c r="BB125" s="99"/>
      <c r="BC125" s="99"/>
      <c r="BD125" s="110"/>
      <c r="BE125" s="99"/>
      <c r="BF125" s="99"/>
      <c r="BG125" s="99"/>
      <c r="BH125" s="99"/>
      <c r="BI125" s="99"/>
      <c r="BJ125" s="99"/>
      <c r="BK125" s="99"/>
      <c r="BL125" s="99"/>
      <c r="BM125" s="99"/>
      <c r="BN125" s="99"/>
      <c r="BO125" s="99"/>
      <c r="BP125" s="99"/>
      <c r="BQ125" s="99"/>
      <c r="BR125" s="99"/>
      <c r="BS125" s="174" t="s">
        <v>297</v>
      </c>
      <c r="BT125" s="174" t="s">
        <v>261</v>
      </c>
      <c r="BU125" s="174" t="s">
        <v>294</v>
      </c>
    </row>
    <row r="126" spans="1:73" s="98" customFormat="1" ht="21" customHeight="1">
      <c r="A126" s="101">
        <v>98</v>
      </c>
      <c r="B126" s="174" t="s">
        <v>133</v>
      </c>
      <c r="C126" s="99">
        <v>131427.55</v>
      </c>
      <c r="D126" s="99">
        <f t="shared" si="62"/>
        <v>74148.01999999999</v>
      </c>
      <c r="E126" s="99">
        <v>57279.53</v>
      </c>
      <c r="F126" s="99">
        <v>7286.73</v>
      </c>
      <c r="G126" s="99">
        <v>6072.38</v>
      </c>
      <c r="H126" s="99"/>
      <c r="I126" s="99"/>
      <c r="J126" s="99">
        <v>7286.74</v>
      </c>
      <c r="K126" s="99">
        <v>5817.86</v>
      </c>
      <c r="L126" s="99"/>
      <c r="M126" s="99">
        <f t="shared" si="63"/>
        <v>0</v>
      </c>
      <c r="N126" s="102">
        <v>7286.74</v>
      </c>
      <c r="O126" s="99">
        <v>9426.73</v>
      </c>
      <c r="P126" s="99"/>
      <c r="Q126" s="99">
        <f t="shared" si="64"/>
        <v>0</v>
      </c>
      <c r="R126" s="99">
        <v>7756.13</v>
      </c>
      <c r="S126" s="99">
        <v>6102.55</v>
      </c>
      <c r="T126" s="99"/>
      <c r="U126" s="99">
        <f t="shared" si="65"/>
        <v>0</v>
      </c>
      <c r="V126" s="99">
        <v>7314.28</v>
      </c>
      <c r="W126" s="99">
        <v>7931.65</v>
      </c>
      <c r="X126" s="99"/>
      <c r="Y126" s="99"/>
      <c r="Z126" s="99">
        <v>7377.51</v>
      </c>
      <c r="AA126" s="99">
        <v>5550.36</v>
      </c>
      <c r="AB126" s="99"/>
      <c r="AC126" s="99"/>
      <c r="AD126" s="99">
        <v>7368.56</v>
      </c>
      <c r="AE126" s="99">
        <v>5230.63</v>
      </c>
      <c r="AF126" s="99"/>
      <c r="AG126" s="99"/>
      <c r="AH126" s="99">
        <v>7377.51</v>
      </c>
      <c r="AI126" s="99">
        <v>7886.86</v>
      </c>
      <c r="AJ126" s="99"/>
      <c r="AK126" s="99">
        <f t="shared" si="59"/>
        <v>0</v>
      </c>
      <c r="AL126" s="99">
        <v>7377.53</v>
      </c>
      <c r="AM126" s="99">
        <v>7448.35</v>
      </c>
      <c r="AN126" s="99"/>
      <c r="AO126" s="99">
        <f t="shared" si="57"/>
        <v>0</v>
      </c>
      <c r="AP126" s="99">
        <v>7423.16</v>
      </c>
      <c r="AQ126" s="99">
        <v>6659.6</v>
      </c>
      <c r="AR126" s="99"/>
      <c r="AS126" s="99">
        <f t="shared" si="42"/>
        <v>0</v>
      </c>
      <c r="AT126" s="99">
        <v>7423.16</v>
      </c>
      <c r="AU126" s="99">
        <v>8637.2</v>
      </c>
      <c r="AV126" s="99"/>
      <c r="AW126" s="99">
        <f t="shared" si="61"/>
        <v>0</v>
      </c>
      <c r="AX126" s="99">
        <v>7423.14</v>
      </c>
      <c r="AY126" s="99">
        <v>8053.46</v>
      </c>
      <c r="AZ126" s="99"/>
      <c r="BA126" s="99">
        <f t="shared" si="66"/>
        <v>0</v>
      </c>
      <c r="BB126" s="99">
        <f t="shared" si="67"/>
        <v>88701.19</v>
      </c>
      <c r="BC126" s="99">
        <f t="shared" si="68"/>
        <v>84817.63</v>
      </c>
      <c r="BD126" s="99">
        <f>AZ126+AV126+AR126+AN126+AJ126+AF126+AB126+X126+T126+P126+L126+H126</f>
        <v>0</v>
      </c>
      <c r="BE126" s="99">
        <f t="shared" si="69"/>
        <v>0</v>
      </c>
      <c r="BF126" s="99">
        <f t="shared" si="70"/>
        <v>216245.18</v>
      </c>
      <c r="BG126" s="99"/>
      <c r="BH126" s="99"/>
      <c r="BI126" s="99">
        <f t="shared" si="71"/>
        <v>216245.18</v>
      </c>
      <c r="BJ126" s="99">
        <f t="shared" si="72"/>
        <v>158965.65</v>
      </c>
      <c r="BK126" s="99">
        <f t="shared" si="73"/>
        <v>57279.53</v>
      </c>
      <c r="BL126" s="99">
        <v>229596.91</v>
      </c>
      <c r="BM126" s="99">
        <v>21063.34</v>
      </c>
      <c r="BN126" s="99"/>
      <c r="BO126" s="99"/>
      <c r="BP126" s="99">
        <f t="shared" si="74"/>
        <v>-34415.07000000001</v>
      </c>
      <c r="BQ126" s="99">
        <f t="shared" si="75"/>
        <v>-70631.26000000001</v>
      </c>
      <c r="BR126" s="99">
        <f t="shared" si="60"/>
        <v>36216.19</v>
      </c>
      <c r="BS126" s="174"/>
      <c r="BT126" s="174"/>
      <c r="BU126" s="174"/>
    </row>
    <row r="127" spans="1:73" s="98" customFormat="1" ht="21" customHeight="1">
      <c r="A127" s="101">
        <v>99</v>
      </c>
      <c r="B127" s="174" t="s">
        <v>134</v>
      </c>
      <c r="C127" s="99">
        <v>276133.78</v>
      </c>
      <c r="D127" s="99">
        <f t="shared" si="62"/>
        <v>150880.73000000004</v>
      </c>
      <c r="E127" s="99">
        <v>125253.05</v>
      </c>
      <c r="F127" s="99">
        <v>14454.34</v>
      </c>
      <c r="G127" s="99">
        <v>12745.25</v>
      </c>
      <c r="H127" s="99"/>
      <c r="I127" s="99"/>
      <c r="J127" s="99">
        <v>14454.36</v>
      </c>
      <c r="K127" s="99">
        <v>13353.9</v>
      </c>
      <c r="L127" s="99"/>
      <c r="M127" s="99">
        <f t="shared" si="63"/>
        <v>0</v>
      </c>
      <c r="N127" s="102">
        <v>14454.36</v>
      </c>
      <c r="O127" s="99">
        <v>17198.55</v>
      </c>
      <c r="P127" s="99"/>
      <c r="Q127" s="99">
        <f t="shared" si="64"/>
        <v>0</v>
      </c>
      <c r="R127" s="99">
        <v>14454.33</v>
      </c>
      <c r="S127" s="99">
        <v>11583.45</v>
      </c>
      <c r="T127" s="99"/>
      <c r="U127" s="99">
        <f t="shared" si="65"/>
        <v>0</v>
      </c>
      <c r="V127" s="99">
        <v>14454.32</v>
      </c>
      <c r="W127" s="99">
        <v>14510.34</v>
      </c>
      <c r="X127" s="99"/>
      <c r="Y127" s="99"/>
      <c r="Z127" s="99">
        <v>14659.64</v>
      </c>
      <c r="AA127" s="99">
        <v>13225.38</v>
      </c>
      <c r="AB127" s="99"/>
      <c r="AC127" s="99"/>
      <c r="AD127" s="99">
        <v>14512.54</v>
      </c>
      <c r="AE127" s="99">
        <v>14644.7</v>
      </c>
      <c r="AF127" s="99"/>
      <c r="AG127" s="99"/>
      <c r="AH127" s="99">
        <v>14525.53</v>
      </c>
      <c r="AI127" s="99">
        <v>16507.87</v>
      </c>
      <c r="AJ127" s="103">
        <v>48716.8</v>
      </c>
      <c r="AK127" s="103">
        <f t="shared" si="59"/>
        <v>41285.42372881356</v>
      </c>
      <c r="AL127" s="99">
        <v>14525.53</v>
      </c>
      <c r="AM127" s="99">
        <v>12987.94</v>
      </c>
      <c r="AN127" s="103">
        <v>13003.7</v>
      </c>
      <c r="AO127" s="103">
        <f aca="true" t="shared" si="76" ref="AO127:AO166">AN127/1.18</f>
        <v>11020.084745762713</v>
      </c>
      <c r="AP127" s="99">
        <v>14525.52</v>
      </c>
      <c r="AQ127" s="99">
        <v>12305.24</v>
      </c>
      <c r="AR127" s="99"/>
      <c r="AS127" s="99">
        <f t="shared" si="42"/>
        <v>0</v>
      </c>
      <c r="AT127" s="99">
        <v>14525.53</v>
      </c>
      <c r="AU127" s="99">
        <v>16371.93</v>
      </c>
      <c r="AV127" s="99"/>
      <c r="AW127" s="99">
        <f t="shared" si="61"/>
        <v>0</v>
      </c>
      <c r="AX127" s="99">
        <v>14525.53</v>
      </c>
      <c r="AY127" s="99">
        <v>15878.63</v>
      </c>
      <c r="AZ127" s="99"/>
      <c r="BA127" s="99">
        <f t="shared" si="66"/>
        <v>0</v>
      </c>
      <c r="BB127" s="99">
        <f t="shared" si="67"/>
        <v>174071.53</v>
      </c>
      <c r="BC127" s="99">
        <f t="shared" si="68"/>
        <v>171313.18</v>
      </c>
      <c r="BD127" s="99">
        <v>61720.5</v>
      </c>
      <c r="BE127" s="99">
        <f t="shared" si="69"/>
        <v>52305.50847457627</v>
      </c>
      <c r="BF127" s="99">
        <f t="shared" si="70"/>
        <v>385726.46</v>
      </c>
      <c r="BG127" s="99"/>
      <c r="BH127" s="99"/>
      <c r="BI127" s="99">
        <f t="shared" si="71"/>
        <v>385726.46</v>
      </c>
      <c r="BJ127" s="99">
        <f t="shared" si="72"/>
        <v>322193.91000000003</v>
      </c>
      <c r="BK127" s="99">
        <f t="shared" si="73"/>
        <v>125253.05</v>
      </c>
      <c r="BL127" s="99">
        <v>171600</v>
      </c>
      <c r="BM127" s="99">
        <v>22774</v>
      </c>
      <c r="BN127" s="99"/>
      <c r="BO127" s="99"/>
      <c r="BP127" s="99">
        <f t="shared" si="74"/>
        <v>191352.46000000002</v>
      </c>
      <c r="BQ127" s="99">
        <f t="shared" si="75"/>
        <v>88873.41000000003</v>
      </c>
      <c r="BR127" s="99">
        <f t="shared" si="60"/>
        <v>102479.05</v>
      </c>
      <c r="BS127" s="174" t="s">
        <v>338</v>
      </c>
      <c r="BT127" s="174"/>
      <c r="BU127" s="174" t="s">
        <v>336</v>
      </c>
    </row>
    <row r="128" spans="1:73" s="98" customFormat="1" ht="21" customHeight="1">
      <c r="A128" s="191">
        <v>100</v>
      </c>
      <c r="B128" s="192" t="s">
        <v>135</v>
      </c>
      <c r="C128" s="99">
        <v>172928.25</v>
      </c>
      <c r="D128" s="99">
        <f t="shared" si="62"/>
        <v>111205.13</v>
      </c>
      <c r="E128" s="99">
        <v>61723.12</v>
      </c>
      <c r="F128" s="99">
        <v>11086.69</v>
      </c>
      <c r="G128" s="99">
        <v>13400.75</v>
      </c>
      <c r="H128" s="99"/>
      <c r="I128" s="99"/>
      <c r="J128" s="99">
        <v>11057.53</v>
      </c>
      <c r="K128" s="99">
        <v>8630.49</v>
      </c>
      <c r="L128" s="99"/>
      <c r="M128" s="99">
        <f t="shared" si="63"/>
        <v>0</v>
      </c>
      <c r="N128" s="102">
        <v>11086.67</v>
      </c>
      <c r="O128" s="99">
        <v>9438.67</v>
      </c>
      <c r="P128" s="99"/>
      <c r="Q128" s="99">
        <f t="shared" si="64"/>
        <v>0</v>
      </c>
      <c r="R128" s="99">
        <v>11256.34</v>
      </c>
      <c r="S128" s="99">
        <v>10382.72</v>
      </c>
      <c r="T128" s="99"/>
      <c r="U128" s="99">
        <f t="shared" si="65"/>
        <v>0</v>
      </c>
      <c r="V128" s="99">
        <v>11109.69</v>
      </c>
      <c r="W128" s="99">
        <v>12174.14</v>
      </c>
      <c r="X128" s="99"/>
      <c r="Y128" s="99"/>
      <c r="Z128" s="99">
        <v>11129.1</v>
      </c>
      <c r="AA128" s="99">
        <v>11463.26</v>
      </c>
      <c r="AB128" s="99">
        <v>160960.92</v>
      </c>
      <c r="AC128" s="99">
        <f>AB128/1.18</f>
        <v>136407.55932203392</v>
      </c>
      <c r="AD128" s="99">
        <v>11129.1</v>
      </c>
      <c r="AE128" s="99">
        <v>12320.22</v>
      </c>
      <c r="AF128" s="99"/>
      <c r="AG128" s="99"/>
      <c r="AH128" s="99">
        <v>11129.1</v>
      </c>
      <c r="AI128" s="99">
        <v>10937.26</v>
      </c>
      <c r="AJ128" s="99">
        <f>14341.98+153456.09</f>
        <v>167798.07</v>
      </c>
      <c r="AK128" s="99">
        <f t="shared" si="59"/>
        <v>142201.75423728814</v>
      </c>
      <c r="AL128" s="99">
        <v>11129.11</v>
      </c>
      <c r="AM128" s="99">
        <v>10952.89</v>
      </c>
      <c r="AN128" s="99"/>
      <c r="AO128" s="99">
        <f t="shared" si="76"/>
        <v>0</v>
      </c>
      <c r="AP128" s="99">
        <v>11172.44</v>
      </c>
      <c r="AQ128" s="99">
        <v>10486.79</v>
      </c>
      <c r="AR128" s="99">
        <v>2000</v>
      </c>
      <c r="AS128" s="99">
        <f>AR128</f>
        <v>2000</v>
      </c>
      <c r="AT128" s="99">
        <v>11171.36</v>
      </c>
      <c r="AU128" s="99">
        <v>12291.59</v>
      </c>
      <c r="AV128" s="99"/>
      <c r="AW128" s="99">
        <f t="shared" si="61"/>
        <v>0</v>
      </c>
      <c r="AX128" s="99">
        <v>11172.44</v>
      </c>
      <c r="AY128" s="99">
        <v>11144.73</v>
      </c>
      <c r="AZ128" s="99"/>
      <c r="BA128" s="99">
        <f t="shared" si="66"/>
        <v>0</v>
      </c>
      <c r="BB128" s="99">
        <f t="shared" si="67"/>
        <v>133629.57</v>
      </c>
      <c r="BC128" s="99">
        <f t="shared" si="68"/>
        <v>133623.51</v>
      </c>
      <c r="BD128" s="110">
        <v>330758.99</v>
      </c>
      <c r="BE128" s="99">
        <f t="shared" si="69"/>
        <v>280609.31355932204</v>
      </c>
      <c r="BF128" s="99">
        <f t="shared" si="70"/>
        <v>-24207.22999999998</v>
      </c>
      <c r="BG128" s="99">
        <v>6531.48</v>
      </c>
      <c r="BH128" s="99"/>
      <c r="BI128" s="99">
        <f t="shared" si="71"/>
        <v>-17675.74999999998</v>
      </c>
      <c r="BJ128" s="99">
        <f t="shared" si="72"/>
        <v>244828.64</v>
      </c>
      <c r="BK128" s="99">
        <f t="shared" si="73"/>
        <v>61723.12</v>
      </c>
      <c r="BL128" s="99">
        <v>322400</v>
      </c>
      <c r="BM128" s="99">
        <v>20074.57</v>
      </c>
      <c r="BN128" s="99"/>
      <c r="BO128" s="99"/>
      <c r="BP128" s="99">
        <f t="shared" si="74"/>
        <v>-366681.8</v>
      </c>
      <c r="BQ128" s="99">
        <f t="shared" si="75"/>
        <v>-408330.35</v>
      </c>
      <c r="BR128" s="99">
        <f t="shared" si="60"/>
        <v>41648.55</v>
      </c>
      <c r="BS128" s="174" t="s">
        <v>273</v>
      </c>
      <c r="BT128" s="174" t="s">
        <v>247</v>
      </c>
      <c r="BU128" s="192" t="s">
        <v>294</v>
      </c>
    </row>
    <row r="129" spans="1:73" s="98" customFormat="1" ht="21" customHeight="1">
      <c r="A129" s="191"/>
      <c r="B129" s="192"/>
      <c r="C129" s="99"/>
      <c r="D129" s="99"/>
      <c r="E129" s="99"/>
      <c r="F129" s="99"/>
      <c r="G129" s="99"/>
      <c r="H129" s="99"/>
      <c r="I129" s="99"/>
      <c r="J129" s="99"/>
      <c r="K129" s="99"/>
      <c r="L129" s="99"/>
      <c r="M129" s="99"/>
      <c r="N129" s="102"/>
      <c r="O129" s="99"/>
      <c r="P129" s="99"/>
      <c r="Q129" s="99"/>
      <c r="R129" s="99"/>
      <c r="S129" s="99"/>
      <c r="T129" s="99"/>
      <c r="U129" s="99"/>
      <c r="V129" s="99"/>
      <c r="W129" s="99"/>
      <c r="X129" s="99"/>
      <c r="Y129" s="99"/>
      <c r="Z129" s="99"/>
      <c r="AA129" s="99"/>
      <c r="AB129" s="99"/>
      <c r="AC129" s="99"/>
      <c r="AD129" s="99"/>
      <c r="AE129" s="99"/>
      <c r="AF129" s="99"/>
      <c r="AG129" s="99"/>
      <c r="AH129" s="99"/>
      <c r="AI129" s="99"/>
      <c r="AJ129" s="99"/>
      <c r="AK129" s="99"/>
      <c r="AL129" s="99"/>
      <c r="AM129" s="99"/>
      <c r="AN129" s="99"/>
      <c r="AO129" s="99"/>
      <c r="AP129" s="99"/>
      <c r="AQ129" s="99"/>
      <c r="AR129" s="99"/>
      <c r="AS129" s="99"/>
      <c r="AT129" s="99"/>
      <c r="AU129" s="99"/>
      <c r="AV129" s="99"/>
      <c r="AW129" s="99"/>
      <c r="AX129" s="99"/>
      <c r="AY129" s="99"/>
      <c r="AZ129" s="99"/>
      <c r="BA129" s="99"/>
      <c r="BB129" s="99"/>
      <c r="BC129" s="99"/>
      <c r="BD129" s="110"/>
      <c r="BE129" s="99"/>
      <c r="BF129" s="99"/>
      <c r="BG129" s="99"/>
      <c r="BH129" s="99"/>
      <c r="BI129" s="99"/>
      <c r="BJ129" s="99"/>
      <c r="BK129" s="99"/>
      <c r="BL129" s="99"/>
      <c r="BM129" s="99"/>
      <c r="BN129" s="99"/>
      <c r="BO129" s="99"/>
      <c r="BP129" s="99"/>
      <c r="BQ129" s="99"/>
      <c r="BR129" s="99"/>
      <c r="BS129" s="174" t="s">
        <v>242</v>
      </c>
      <c r="BT129" s="174" t="s">
        <v>243</v>
      </c>
      <c r="BU129" s="192"/>
    </row>
    <row r="130" spans="1:73" s="98" customFormat="1" ht="21" customHeight="1">
      <c r="A130" s="191"/>
      <c r="B130" s="192"/>
      <c r="C130" s="99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102"/>
      <c r="O130" s="99"/>
      <c r="P130" s="99"/>
      <c r="Q130" s="99"/>
      <c r="R130" s="99"/>
      <c r="S130" s="99"/>
      <c r="T130" s="99"/>
      <c r="U130" s="99"/>
      <c r="V130" s="99"/>
      <c r="W130" s="99"/>
      <c r="X130" s="99"/>
      <c r="Y130" s="99"/>
      <c r="Z130" s="99"/>
      <c r="AA130" s="99"/>
      <c r="AB130" s="99"/>
      <c r="AC130" s="99"/>
      <c r="AD130" s="99"/>
      <c r="AE130" s="99"/>
      <c r="AF130" s="99"/>
      <c r="AG130" s="99"/>
      <c r="AH130" s="99"/>
      <c r="AI130" s="99"/>
      <c r="AJ130" s="99"/>
      <c r="AK130" s="99"/>
      <c r="AL130" s="99"/>
      <c r="AM130" s="99"/>
      <c r="AN130" s="99"/>
      <c r="AO130" s="99"/>
      <c r="AP130" s="99"/>
      <c r="AQ130" s="99"/>
      <c r="AR130" s="99"/>
      <c r="AS130" s="99"/>
      <c r="AT130" s="99"/>
      <c r="AU130" s="99"/>
      <c r="AV130" s="99"/>
      <c r="AW130" s="99"/>
      <c r="AX130" s="99"/>
      <c r="AY130" s="99"/>
      <c r="AZ130" s="99"/>
      <c r="BA130" s="99"/>
      <c r="BB130" s="99"/>
      <c r="BC130" s="99"/>
      <c r="BD130" s="110"/>
      <c r="BE130" s="99"/>
      <c r="BF130" s="99"/>
      <c r="BG130" s="99"/>
      <c r="BH130" s="99"/>
      <c r="BI130" s="99"/>
      <c r="BJ130" s="99"/>
      <c r="BK130" s="99"/>
      <c r="BL130" s="99"/>
      <c r="BM130" s="99"/>
      <c r="BN130" s="99"/>
      <c r="BO130" s="99"/>
      <c r="BP130" s="99"/>
      <c r="BQ130" s="99"/>
      <c r="BR130" s="99"/>
      <c r="BS130" s="174" t="s">
        <v>232</v>
      </c>
      <c r="BT130" s="174" t="s">
        <v>233</v>
      </c>
      <c r="BU130" s="174" t="s">
        <v>234</v>
      </c>
    </row>
    <row r="131" spans="1:73" s="98" customFormat="1" ht="21" customHeight="1">
      <c r="A131" s="101">
        <v>101</v>
      </c>
      <c r="B131" s="174" t="s">
        <v>136</v>
      </c>
      <c r="C131" s="99">
        <v>253057.77</v>
      </c>
      <c r="D131" s="99">
        <f t="shared" si="62"/>
        <v>253057.77</v>
      </c>
      <c r="E131" s="99"/>
      <c r="F131" s="99">
        <v>20799.04</v>
      </c>
      <c r="G131" s="99">
        <v>19173.83</v>
      </c>
      <c r="H131" s="99"/>
      <c r="I131" s="99"/>
      <c r="J131" s="99">
        <v>20754.46</v>
      </c>
      <c r="K131" s="99">
        <v>18905.39</v>
      </c>
      <c r="L131" s="99"/>
      <c r="M131" s="99">
        <f t="shared" si="63"/>
        <v>0</v>
      </c>
      <c r="N131" s="102">
        <v>20840.17</v>
      </c>
      <c r="O131" s="99">
        <v>25324.46</v>
      </c>
      <c r="P131" s="99"/>
      <c r="Q131" s="99">
        <f t="shared" si="64"/>
        <v>0</v>
      </c>
      <c r="R131" s="99">
        <v>21734.47</v>
      </c>
      <c r="S131" s="99">
        <v>16893.16</v>
      </c>
      <c r="T131" s="99"/>
      <c r="U131" s="99">
        <f t="shared" si="65"/>
        <v>0</v>
      </c>
      <c r="V131" s="99">
        <v>21246.96</v>
      </c>
      <c r="W131" s="99">
        <v>22902.91</v>
      </c>
      <c r="X131" s="99"/>
      <c r="Y131" s="99"/>
      <c r="Z131" s="99">
        <v>20917.38</v>
      </c>
      <c r="AA131" s="99">
        <v>19346.85</v>
      </c>
      <c r="AB131" s="99"/>
      <c r="AC131" s="99"/>
      <c r="AD131" s="99">
        <v>20917.36</v>
      </c>
      <c r="AE131" s="99">
        <v>22410.8</v>
      </c>
      <c r="AF131" s="99"/>
      <c r="AG131" s="99"/>
      <c r="AH131" s="99">
        <v>20947.99</v>
      </c>
      <c r="AI131" s="99">
        <v>20337.33</v>
      </c>
      <c r="AJ131" s="99"/>
      <c r="AK131" s="99">
        <f t="shared" si="59"/>
        <v>0</v>
      </c>
      <c r="AL131" s="99">
        <v>20947.96</v>
      </c>
      <c r="AM131" s="99">
        <v>19935.98</v>
      </c>
      <c r="AN131" s="99"/>
      <c r="AO131" s="99">
        <f t="shared" si="76"/>
        <v>0</v>
      </c>
      <c r="AP131" s="99">
        <v>20947.97</v>
      </c>
      <c r="AQ131" s="99">
        <v>21533.1</v>
      </c>
      <c r="AR131" s="99"/>
      <c r="AS131" s="99">
        <f aca="true" t="shared" si="77" ref="AS131:AS168">AR131/1.18</f>
        <v>0</v>
      </c>
      <c r="AT131" s="99">
        <v>20947.95</v>
      </c>
      <c r="AU131" s="99">
        <v>20549.64</v>
      </c>
      <c r="AV131" s="99"/>
      <c r="AW131" s="99">
        <f t="shared" si="61"/>
        <v>0</v>
      </c>
      <c r="AX131" s="99">
        <v>20993.89</v>
      </c>
      <c r="AY131" s="99">
        <v>22258.66</v>
      </c>
      <c r="AZ131" s="99"/>
      <c r="BA131" s="99">
        <f t="shared" si="66"/>
        <v>0</v>
      </c>
      <c r="BB131" s="99">
        <f t="shared" si="67"/>
        <v>251995.59999999998</v>
      </c>
      <c r="BC131" s="99">
        <f t="shared" si="68"/>
        <v>249572.11000000004</v>
      </c>
      <c r="BD131" s="99">
        <f>AZ131+AV131+AR131+AN131+AJ131+AF131+AB131+X131+T131+P131+L131+H131</f>
        <v>0</v>
      </c>
      <c r="BE131" s="99">
        <f t="shared" si="69"/>
        <v>0</v>
      </c>
      <c r="BF131" s="99">
        <f t="shared" si="70"/>
        <v>502629.88</v>
      </c>
      <c r="BG131" s="99">
        <v>19425.96</v>
      </c>
      <c r="BH131" s="99"/>
      <c r="BI131" s="99">
        <f t="shared" si="71"/>
        <v>522055.84</v>
      </c>
      <c r="BJ131" s="99">
        <f t="shared" si="72"/>
        <v>502629.88</v>
      </c>
      <c r="BK131" s="99">
        <f t="shared" si="73"/>
        <v>0</v>
      </c>
      <c r="BL131" s="99"/>
      <c r="BM131" s="99"/>
      <c r="BN131" s="99"/>
      <c r="BO131" s="99"/>
      <c r="BP131" s="99">
        <f t="shared" si="74"/>
        <v>502629.88</v>
      </c>
      <c r="BQ131" s="99">
        <f t="shared" si="75"/>
        <v>502629.88</v>
      </c>
      <c r="BR131" s="99">
        <f t="shared" si="60"/>
        <v>0</v>
      </c>
      <c r="BS131" s="174"/>
      <c r="BT131" s="174"/>
      <c r="BU131" s="174"/>
    </row>
    <row r="132" spans="1:73" s="98" customFormat="1" ht="21" customHeight="1">
      <c r="A132" s="101">
        <v>102</v>
      </c>
      <c r="B132" s="174" t="s">
        <v>137</v>
      </c>
      <c r="C132" s="99">
        <v>687070.58</v>
      </c>
      <c r="D132" s="99">
        <f t="shared" si="62"/>
        <v>545474.95</v>
      </c>
      <c r="E132" s="99">
        <v>141595.63</v>
      </c>
      <c r="F132" s="99">
        <v>18135.6</v>
      </c>
      <c r="G132" s="99">
        <v>17501.25</v>
      </c>
      <c r="H132" s="99"/>
      <c r="I132" s="99"/>
      <c r="J132" s="99">
        <v>19174.64</v>
      </c>
      <c r="K132" s="99">
        <v>15342.94</v>
      </c>
      <c r="L132" s="99"/>
      <c r="M132" s="99">
        <f t="shared" si="63"/>
        <v>0</v>
      </c>
      <c r="N132" s="102">
        <v>18307.3</v>
      </c>
      <c r="O132" s="99">
        <v>21248.5</v>
      </c>
      <c r="P132" s="99"/>
      <c r="Q132" s="99">
        <f t="shared" si="64"/>
        <v>0</v>
      </c>
      <c r="R132" s="99">
        <v>18603.6</v>
      </c>
      <c r="S132" s="99">
        <v>15535.55</v>
      </c>
      <c r="T132" s="99"/>
      <c r="U132" s="99">
        <f t="shared" si="65"/>
        <v>0</v>
      </c>
      <c r="V132" s="99">
        <v>18371.46</v>
      </c>
      <c r="W132" s="99">
        <v>20033.15</v>
      </c>
      <c r="X132" s="99"/>
      <c r="Y132" s="99"/>
      <c r="Z132" s="99">
        <v>18280.69</v>
      </c>
      <c r="AA132" s="99">
        <v>17420.95</v>
      </c>
      <c r="AB132" s="99"/>
      <c r="AC132" s="99"/>
      <c r="AD132" s="99">
        <v>18293.45</v>
      </c>
      <c r="AE132" s="99">
        <v>19415.16</v>
      </c>
      <c r="AF132" s="99"/>
      <c r="AG132" s="99"/>
      <c r="AH132" s="99">
        <v>18398.1</v>
      </c>
      <c r="AI132" s="99">
        <v>17537.34</v>
      </c>
      <c r="AJ132" s="99"/>
      <c r="AK132" s="99">
        <f aca="true" t="shared" si="78" ref="AK132:AK169">AJ132/1.18</f>
        <v>0</v>
      </c>
      <c r="AL132" s="99">
        <v>18398.12</v>
      </c>
      <c r="AM132" s="99">
        <v>17735</v>
      </c>
      <c r="AN132" s="99"/>
      <c r="AO132" s="99">
        <f t="shared" si="76"/>
        <v>0</v>
      </c>
      <c r="AP132" s="99">
        <v>18461.45</v>
      </c>
      <c r="AQ132" s="99">
        <v>18748.38</v>
      </c>
      <c r="AR132" s="99"/>
      <c r="AS132" s="99">
        <f t="shared" si="77"/>
        <v>0</v>
      </c>
      <c r="AT132" s="99">
        <v>18461.42</v>
      </c>
      <c r="AU132" s="99">
        <v>18804.62</v>
      </c>
      <c r="AV132" s="99"/>
      <c r="AW132" s="99">
        <f t="shared" si="61"/>
        <v>0</v>
      </c>
      <c r="AX132" s="99">
        <v>18461.42</v>
      </c>
      <c r="AY132" s="99">
        <v>20004.25</v>
      </c>
      <c r="AZ132" s="99"/>
      <c r="BA132" s="99">
        <f t="shared" si="66"/>
        <v>0</v>
      </c>
      <c r="BB132" s="99">
        <f t="shared" si="67"/>
        <v>221347.24999999997</v>
      </c>
      <c r="BC132" s="99">
        <f t="shared" si="68"/>
        <v>219327.09</v>
      </c>
      <c r="BD132" s="99">
        <f>AZ132+AV132+AR132+AN132+AJ132+AF132+AB132+X132+T132+P132+L132+H132</f>
        <v>0</v>
      </c>
      <c r="BE132" s="99">
        <f t="shared" si="69"/>
        <v>0</v>
      </c>
      <c r="BF132" s="99">
        <f t="shared" si="70"/>
        <v>906397.6699999999</v>
      </c>
      <c r="BG132" s="99">
        <v>20021.04</v>
      </c>
      <c r="BH132" s="99"/>
      <c r="BI132" s="99">
        <f t="shared" si="71"/>
        <v>926418.71</v>
      </c>
      <c r="BJ132" s="99">
        <f t="shared" si="72"/>
        <v>764802.0399999999</v>
      </c>
      <c r="BK132" s="99">
        <f t="shared" si="73"/>
        <v>141595.63</v>
      </c>
      <c r="BL132" s="99"/>
      <c r="BM132" s="99"/>
      <c r="BN132" s="99"/>
      <c r="BO132" s="99"/>
      <c r="BP132" s="99">
        <f t="shared" si="74"/>
        <v>906397.6699999999</v>
      </c>
      <c r="BQ132" s="99">
        <f t="shared" si="75"/>
        <v>764802.0399999999</v>
      </c>
      <c r="BR132" s="99">
        <f t="shared" si="60"/>
        <v>141595.63</v>
      </c>
      <c r="BS132" s="174"/>
      <c r="BT132" s="174"/>
      <c r="BU132" s="174"/>
    </row>
    <row r="133" spans="1:73" s="98" customFormat="1" ht="21" customHeight="1">
      <c r="A133" s="101">
        <v>103</v>
      </c>
      <c r="B133" s="174" t="s">
        <v>138</v>
      </c>
      <c r="C133" s="99">
        <v>70049.27</v>
      </c>
      <c r="D133" s="99">
        <f t="shared" si="62"/>
        <v>70049.27</v>
      </c>
      <c r="E133" s="99"/>
      <c r="F133" s="99">
        <v>17774.25</v>
      </c>
      <c r="G133" s="99">
        <v>16014.41</v>
      </c>
      <c r="H133" s="99"/>
      <c r="I133" s="99"/>
      <c r="J133" s="99">
        <v>17774.27</v>
      </c>
      <c r="K133" s="99">
        <v>16962.37</v>
      </c>
      <c r="L133" s="99"/>
      <c r="M133" s="99">
        <f t="shared" si="63"/>
        <v>0</v>
      </c>
      <c r="N133" s="102">
        <v>17824</v>
      </c>
      <c r="O133" s="99">
        <v>21094.5</v>
      </c>
      <c r="P133" s="99"/>
      <c r="Q133" s="99">
        <f t="shared" si="64"/>
        <v>0</v>
      </c>
      <c r="R133" s="99">
        <v>17803.88</v>
      </c>
      <c r="S133" s="99">
        <v>16466.33</v>
      </c>
      <c r="T133" s="99"/>
      <c r="U133" s="99">
        <f t="shared" si="65"/>
        <v>0</v>
      </c>
      <c r="V133" s="99">
        <v>17803.86</v>
      </c>
      <c r="W133" s="99">
        <v>15812.95</v>
      </c>
      <c r="X133" s="99">
        <f>6983.54*2+74000+74000</f>
        <v>161967.08000000002</v>
      </c>
      <c r="Y133" s="99">
        <f>X133/1.18</f>
        <v>137260.23728813563</v>
      </c>
      <c r="Z133" s="99">
        <v>17812.03</v>
      </c>
      <c r="AA133" s="99">
        <v>15389.06</v>
      </c>
      <c r="AB133" s="99">
        <f>AC133*1.18</f>
        <v>161967.0832</v>
      </c>
      <c r="AC133" s="99">
        <f>62711.87+62711.87+5918.25+5918.25</f>
        <v>137260.24</v>
      </c>
      <c r="AD133" s="99">
        <v>17834.37</v>
      </c>
      <c r="AE133" s="99">
        <v>20612.37</v>
      </c>
      <c r="AF133" s="99"/>
      <c r="AG133" s="99"/>
      <c r="AH133" s="99">
        <v>17834.37</v>
      </c>
      <c r="AI133" s="99">
        <v>16535.1</v>
      </c>
      <c r="AJ133" s="99"/>
      <c r="AK133" s="99">
        <f t="shared" si="78"/>
        <v>0</v>
      </c>
      <c r="AL133" s="99">
        <v>17834.37</v>
      </c>
      <c r="AM133" s="99">
        <v>19520.67</v>
      </c>
      <c r="AN133" s="99"/>
      <c r="AO133" s="99">
        <f t="shared" si="76"/>
        <v>0</v>
      </c>
      <c r="AP133" s="99">
        <v>17834.38</v>
      </c>
      <c r="AQ133" s="99">
        <v>17551.35</v>
      </c>
      <c r="AR133" s="99"/>
      <c r="AS133" s="99">
        <f t="shared" si="77"/>
        <v>0</v>
      </c>
      <c r="AT133" s="99">
        <v>18545.35</v>
      </c>
      <c r="AU133" s="99">
        <v>16982.59</v>
      </c>
      <c r="AV133" s="99"/>
      <c r="AW133" s="99">
        <f t="shared" si="61"/>
        <v>0</v>
      </c>
      <c r="AX133" s="99">
        <v>17907.3</v>
      </c>
      <c r="AY133" s="99">
        <v>20651.95</v>
      </c>
      <c r="AZ133" s="99"/>
      <c r="BA133" s="99">
        <f t="shared" si="66"/>
        <v>0</v>
      </c>
      <c r="BB133" s="99">
        <f t="shared" si="67"/>
        <v>214582.42999999996</v>
      </c>
      <c r="BC133" s="99">
        <f t="shared" si="68"/>
        <v>213593.65</v>
      </c>
      <c r="BD133" s="99">
        <v>323934.16</v>
      </c>
      <c r="BE133" s="99">
        <f t="shared" si="69"/>
        <v>274520.4772881356</v>
      </c>
      <c r="BF133" s="99">
        <f t="shared" si="70"/>
        <v>-40291.23999999999</v>
      </c>
      <c r="BG133" s="99">
        <v>18174</v>
      </c>
      <c r="BH133" s="99"/>
      <c r="BI133" s="99">
        <f t="shared" si="71"/>
        <v>-22117.23999999999</v>
      </c>
      <c r="BJ133" s="99">
        <f t="shared" si="72"/>
        <v>283642.92</v>
      </c>
      <c r="BK133" s="99">
        <f t="shared" si="73"/>
        <v>0</v>
      </c>
      <c r="BL133" s="99"/>
      <c r="BM133" s="99"/>
      <c r="BN133" s="99"/>
      <c r="BO133" s="99"/>
      <c r="BP133" s="99">
        <f t="shared" si="74"/>
        <v>-40291.23999999999</v>
      </c>
      <c r="BQ133" s="99">
        <f t="shared" si="75"/>
        <v>-40291.23999999999</v>
      </c>
      <c r="BR133" s="99">
        <f t="shared" si="60"/>
        <v>0</v>
      </c>
      <c r="BS133" s="174" t="s">
        <v>298</v>
      </c>
      <c r="BT133" s="174" t="s">
        <v>268</v>
      </c>
      <c r="BU133" s="174" t="s">
        <v>299</v>
      </c>
    </row>
    <row r="134" spans="1:73" s="98" customFormat="1" ht="21" customHeight="1">
      <c r="A134" s="101">
        <v>104</v>
      </c>
      <c r="B134" s="174" t="s">
        <v>139</v>
      </c>
      <c r="C134" s="99">
        <v>331169.33</v>
      </c>
      <c r="D134" s="99">
        <f t="shared" si="62"/>
        <v>272159.62</v>
      </c>
      <c r="E134" s="99">
        <v>59009.71</v>
      </c>
      <c r="F134" s="99">
        <v>6795.9</v>
      </c>
      <c r="G134" s="99">
        <v>5408.7</v>
      </c>
      <c r="H134" s="99"/>
      <c r="I134" s="99"/>
      <c r="J134" s="99">
        <v>6795.9</v>
      </c>
      <c r="K134" s="99">
        <v>5004</v>
      </c>
      <c r="L134" s="99"/>
      <c r="M134" s="99">
        <f t="shared" si="63"/>
        <v>0</v>
      </c>
      <c r="N134" s="102">
        <v>6795.91</v>
      </c>
      <c r="O134" s="99">
        <v>8336.23</v>
      </c>
      <c r="P134" s="99"/>
      <c r="Q134" s="99">
        <f t="shared" si="64"/>
        <v>0</v>
      </c>
      <c r="R134" s="99">
        <v>6795.9</v>
      </c>
      <c r="S134" s="99">
        <v>5688.26</v>
      </c>
      <c r="T134" s="99"/>
      <c r="U134" s="99">
        <f t="shared" si="65"/>
        <v>0</v>
      </c>
      <c r="V134" s="99">
        <v>6795.91</v>
      </c>
      <c r="W134" s="99">
        <v>6683.01</v>
      </c>
      <c r="X134" s="99"/>
      <c r="Y134" s="99"/>
      <c r="Z134" s="99">
        <v>6795.9</v>
      </c>
      <c r="AA134" s="99">
        <v>7080.2</v>
      </c>
      <c r="AB134" s="99"/>
      <c r="AC134" s="99"/>
      <c r="AD134" s="99">
        <v>6795.89</v>
      </c>
      <c r="AE134" s="99">
        <v>7615.24</v>
      </c>
      <c r="AF134" s="99"/>
      <c r="AG134" s="99"/>
      <c r="AH134" s="99">
        <v>6795.9</v>
      </c>
      <c r="AI134" s="99">
        <v>6484.62</v>
      </c>
      <c r="AJ134" s="99"/>
      <c r="AK134" s="99">
        <f t="shared" si="78"/>
        <v>0</v>
      </c>
      <c r="AL134" s="99">
        <v>6795.9</v>
      </c>
      <c r="AM134" s="99">
        <v>6310.48</v>
      </c>
      <c r="AN134" s="99">
        <v>415555.98</v>
      </c>
      <c r="AO134" s="99">
        <f t="shared" si="76"/>
        <v>352166.0847457627</v>
      </c>
      <c r="AP134" s="99">
        <v>6795.9</v>
      </c>
      <c r="AQ134" s="99">
        <v>7238.73</v>
      </c>
      <c r="AR134" s="99"/>
      <c r="AS134" s="99">
        <f t="shared" si="77"/>
        <v>0</v>
      </c>
      <c r="AT134" s="99">
        <v>6795.9</v>
      </c>
      <c r="AU134" s="99">
        <v>6515.3</v>
      </c>
      <c r="AV134" s="99">
        <v>206383.32</v>
      </c>
      <c r="AW134" s="99">
        <f t="shared" si="61"/>
        <v>174901.1186440678</v>
      </c>
      <c r="AX134" s="99">
        <v>6795.9</v>
      </c>
      <c r="AY134" s="99">
        <v>7866.15</v>
      </c>
      <c r="AZ134" s="99">
        <f>206383.32+23898.5</f>
        <v>230281.82</v>
      </c>
      <c r="BA134" s="99">
        <f>AZ134/1.18+0.01</f>
        <v>195154.09474576273</v>
      </c>
      <c r="BB134" s="99">
        <f t="shared" si="67"/>
        <v>81550.80999999998</v>
      </c>
      <c r="BC134" s="99">
        <f t="shared" si="68"/>
        <v>80230.92</v>
      </c>
      <c r="BD134" s="99">
        <v>852221.12</v>
      </c>
      <c r="BE134" s="99">
        <f t="shared" si="69"/>
        <v>722221.2981355933</v>
      </c>
      <c r="BF134" s="99">
        <f t="shared" si="70"/>
        <v>-440820.87</v>
      </c>
      <c r="BG134" s="99">
        <v>6273.36</v>
      </c>
      <c r="BH134" s="99"/>
      <c r="BI134" s="99">
        <f t="shared" si="71"/>
        <v>-434547.51</v>
      </c>
      <c r="BJ134" s="99">
        <f t="shared" si="72"/>
        <v>352390.54</v>
      </c>
      <c r="BK134" s="99">
        <f t="shared" si="73"/>
        <v>59009.71</v>
      </c>
      <c r="BL134" s="99"/>
      <c r="BM134" s="99"/>
      <c r="BN134" s="99"/>
      <c r="BO134" s="99"/>
      <c r="BP134" s="99">
        <f t="shared" si="74"/>
        <v>-440820.87</v>
      </c>
      <c r="BQ134" s="99">
        <f t="shared" si="75"/>
        <v>-499830.58</v>
      </c>
      <c r="BR134" s="99">
        <f t="shared" si="60"/>
        <v>59009.71</v>
      </c>
      <c r="BS134" s="174" t="s">
        <v>300</v>
      </c>
      <c r="BT134" s="174" t="s">
        <v>247</v>
      </c>
      <c r="BU134" s="174" t="s">
        <v>301</v>
      </c>
    </row>
    <row r="135" spans="1:73" s="98" customFormat="1" ht="21" customHeight="1">
      <c r="A135" s="101">
        <v>105</v>
      </c>
      <c r="B135" s="174" t="s">
        <v>140</v>
      </c>
      <c r="C135" s="99">
        <v>161116.12</v>
      </c>
      <c r="D135" s="99">
        <f t="shared" si="62"/>
        <v>80872.37999999999</v>
      </c>
      <c r="E135" s="99">
        <v>80243.74</v>
      </c>
      <c r="F135" s="99">
        <v>10579.56</v>
      </c>
      <c r="G135" s="99">
        <v>9970.93</v>
      </c>
      <c r="H135" s="99"/>
      <c r="I135" s="99"/>
      <c r="J135" s="99">
        <v>10546.23</v>
      </c>
      <c r="K135" s="99">
        <v>10671.75</v>
      </c>
      <c r="L135" s="99"/>
      <c r="M135" s="99">
        <f t="shared" si="63"/>
        <v>0</v>
      </c>
      <c r="N135" s="102">
        <v>10606.63</v>
      </c>
      <c r="O135" s="99">
        <v>13577</v>
      </c>
      <c r="P135" s="99"/>
      <c r="Q135" s="99">
        <f t="shared" si="64"/>
        <v>0</v>
      </c>
      <c r="R135" s="99">
        <v>10606.62</v>
      </c>
      <c r="S135" s="99">
        <v>11291.78</v>
      </c>
      <c r="T135" s="99"/>
      <c r="U135" s="99">
        <f t="shared" si="65"/>
        <v>0</v>
      </c>
      <c r="V135" s="99">
        <v>10606.61</v>
      </c>
      <c r="W135" s="99">
        <v>8936.43</v>
      </c>
      <c r="X135" s="99"/>
      <c r="Y135" s="99"/>
      <c r="Z135" s="99">
        <v>10549.93</v>
      </c>
      <c r="AA135" s="99">
        <v>9065.51</v>
      </c>
      <c r="AB135" s="99"/>
      <c r="AC135" s="99"/>
      <c r="AD135" s="99">
        <v>11237.48</v>
      </c>
      <c r="AE135" s="99">
        <v>10300.86</v>
      </c>
      <c r="AF135" s="99"/>
      <c r="AG135" s="99"/>
      <c r="AH135" s="99">
        <v>10585.83</v>
      </c>
      <c r="AI135" s="99">
        <v>11471.78</v>
      </c>
      <c r="AJ135" s="99"/>
      <c r="AK135" s="99">
        <f t="shared" si="78"/>
        <v>0</v>
      </c>
      <c r="AL135" s="99">
        <v>10698.94</v>
      </c>
      <c r="AM135" s="99">
        <v>11745.35</v>
      </c>
      <c r="AN135" s="99"/>
      <c r="AO135" s="99">
        <f t="shared" si="76"/>
        <v>0</v>
      </c>
      <c r="AP135" s="99">
        <v>10698.94</v>
      </c>
      <c r="AQ135" s="99">
        <v>11152</v>
      </c>
      <c r="AR135" s="99"/>
      <c r="AS135" s="99">
        <f t="shared" si="77"/>
        <v>0</v>
      </c>
      <c r="AT135" s="99">
        <v>10713.12</v>
      </c>
      <c r="AU135" s="99">
        <v>10446.91</v>
      </c>
      <c r="AV135" s="99"/>
      <c r="AW135" s="99">
        <f t="shared" si="61"/>
        <v>0</v>
      </c>
      <c r="AX135" s="99">
        <v>10968.03</v>
      </c>
      <c r="AY135" s="99">
        <v>12659.92</v>
      </c>
      <c r="AZ135" s="99"/>
      <c r="BA135" s="99">
        <f aca="true" t="shared" si="79" ref="BA135:BA152">AZ135/1.18</f>
        <v>0</v>
      </c>
      <c r="BB135" s="99">
        <f t="shared" si="67"/>
        <v>128397.92000000001</v>
      </c>
      <c r="BC135" s="99">
        <f t="shared" si="68"/>
        <v>131290.22</v>
      </c>
      <c r="BD135" s="99">
        <f>AZ135+AV135+AR135+AN135+AJ135+AF135+AB135+X135+T135+P135+L135+H135</f>
        <v>0</v>
      </c>
      <c r="BE135" s="99">
        <f t="shared" si="69"/>
        <v>0</v>
      </c>
      <c r="BF135" s="99">
        <f t="shared" si="70"/>
        <v>292406.33999999997</v>
      </c>
      <c r="BG135" s="99">
        <v>9939.6</v>
      </c>
      <c r="BH135" s="99"/>
      <c r="BI135" s="99">
        <f t="shared" si="71"/>
        <v>302345.93999999994</v>
      </c>
      <c r="BJ135" s="99">
        <f t="shared" si="72"/>
        <v>212162.59999999998</v>
      </c>
      <c r="BK135" s="99">
        <f t="shared" si="73"/>
        <v>80243.74</v>
      </c>
      <c r="BL135" s="99">
        <v>315800</v>
      </c>
      <c r="BM135" s="99">
        <v>25874.16</v>
      </c>
      <c r="BN135" s="99"/>
      <c r="BO135" s="99"/>
      <c r="BP135" s="99">
        <f t="shared" si="74"/>
        <v>-49267.820000000036</v>
      </c>
      <c r="BQ135" s="99">
        <f t="shared" si="75"/>
        <v>-103637.40000000002</v>
      </c>
      <c r="BR135" s="99">
        <f t="shared" si="60"/>
        <v>54369.58</v>
      </c>
      <c r="BS135" s="174"/>
      <c r="BT135" s="174"/>
      <c r="BU135" s="174"/>
    </row>
    <row r="136" spans="1:73" s="98" customFormat="1" ht="38.25" customHeight="1">
      <c r="A136" s="101">
        <v>106</v>
      </c>
      <c r="B136" s="174" t="s">
        <v>141</v>
      </c>
      <c r="C136" s="99">
        <v>145239.14</v>
      </c>
      <c r="D136" s="99">
        <f t="shared" si="62"/>
        <v>78490.80000000002</v>
      </c>
      <c r="E136" s="99">
        <v>66748.34</v>
      </c>
      <c r="F136" s="99">
        <v>10578.25</v>
      </c>
      <c r="G136" s="99">
        <v>10518.54</v>
      </c>
      <c r="H136" s="99"/>
      <c r="I136" s="99"/>
      <c r="J136" s="99">
        <v>10578.24</v>
      </c>
      <c r="K136" s="99">
        <v>8499.06</v>
      </c>
      <c r="L136" s="99"/>
      <c r="M136" s="99">
        <f t="shared" si="63"/>
        <v>0</v>
      </c>
      <c r="N136" s="99">
        <v>11000.46</v>
      </c>
      <c r="O136" s="99">
        <v>12669</v>
      </c>
      <c r="P136" s="99"/>
      <c r="Q136" s="99">
        <f t="shared" si="64"/>
        <v>0</v>
      </c>
      <c r="R136" s="99">
        <v>10621.78</v>
      </c>
      <c r="S136" s="99">
        <v>10096.93</v>
      </c>
      <c r="T136" s="99"/>
      <c r="U136" s="99">
        <f t="shared" si="65"/>
        <v>0</v>
      </c>
      <c r="V136" s="99">
        <v>10621.78</v>
      </c>
      <c r="W136" s="99">
        <v>10622.5</v>
      </c>
      <c r="X136" s="99"/>
      <c r="Y136" s="99"/>
      <c r="Z136" s="99">
        <v>11711.01</v>
      </c>
      <c r="AA136" s="99">
        <v>10164.11</v>
      </c>
      <c r="AB136" s="99"/>
      <c r="AC136" s="99"/>
      <c r="AD136" s="99">
        <v>10637.36</v>
      </c>
      <c r="AE136" s="99">
        <v>9444.05</v>
      </c>
      <c r="AF136" s="99"/>
      <c r="AG136" s="99"/>
      <c r="AH136" s="99">
        <v>10682.9</v>
      </c>
      <c r="AI136" s="99">
        <v>11247.34</v>
      </c>
      <c r="AJ136" s="99"/>
      <c r="AK136" s="99">
        <f t="shared" si="78"/>
        <v>0</v>
      </c>
      <c r="AL136" s="99">
        <v>10730.88</v>
      </c>
      <c r="AM136" s="99">
        <v>10583.54</v>
      </c>
      <c r="AN136" s="99"/>
      <c r="AO136" s="99">
        <f t="shared" si="76"/>
        <v>0</v>
      </c>
      <c r="AP136" s="99">
        <v>10730.88</v>
      </c>
      <c r="AQ136" s="99">
        <v>10351.82</v>
      </c>
      <c r="AR136" s="99"/>
      <c r="AS136" s="99">
        <f t="shared" si="77"/>
        <v>0</v>
      </c>
      <c r="AT136" s="99">
        <v>10730.89</v>
      </c>
      <c r="AU136" s="99">
        <v>11294.66</v>
      </c>
      <c r="AV136" s="99"/>
      <c r="AW136" s="99">
        <f t="shared" si="61"/>
        <v>0</v>
      </c>
      <c r="AX136" s="99">
        <v>10730.88</v>
      </c>
      <c r="AY136" s="99">
        <v>12441.27</v>
      </c>
      <c r="AZ136" s="99">
        <v>326411.04</v>
      </c>
      <c r="BA136" s="99">
        <f t="shared" si="79"/>
        <v>276619.5254237288</v>
      </c>
      <c r="BB136" s="99">
        <f t="shared" si="67"/>
        <v>129355.30999999998</v>
      </c>
      <c r="BC136" s="99">
        <f t="shared" si="68"/>
        <v>127932.82</v>
      </c>
      <c r="BD136" s="99">
        <v>326411.04</v>
      </c>
      <c r="BE136" s="99">
        <f t="shared" si="69"/>
        <v>276619.5254237288</v>
      </c>
      <c r="BF136" s="99">
        <f t="shared" si="70"/>
        <v>-53239.07999999996</v>
      </c>
      <c r="BG136" s="99">
        <v>10317.72</v>
      </c>
      <c r="BH136" s="99"/>
      <c r="BI136" s="99">
        <f t="shared" si="71"/>
        <v>-42921.35999999996</v>
      </c>
      <c r="BJ136" s="99">
        <f t="shared" si="72"/>
        <v>206423.62000000002</v>
      </c>
      <c r="BK136" s="99">
        <f t="shared" si="73"/>
        <v>66748.34</v>
      </c>
      <c r="BL136" s="99"/>
      <c r="BM136" s="99"/>
      <c r="BN136" s="99"/>
      <c r="BO136" s="99"/>
      <c r="BP136" s="99">
        <f t="shared" si="74"/>
        <v>-53239.07999999996</v>
      </c>
      <c r="BQ136" s="99">
        <f t="shared" si="75"/>
        <v>-119987.41999999995</v>
      </c>
      <c r="BR136" s="99">
        <f t="shared" si="60"/>
        <v>66748.34</v>
      </c>
      <c r="BS136" s="174" t="s">
        <v>251</v>
      </c>
      <c r="BT136" s="174" t="s">
        <v>267</v>
      </c>
      <c r="BU136" s="174" t="s">
        <v>302</v>
      </c>
    </row>
    <row r="137" spans="1:73" s="98" customFormat="1" ht="21" customHeight="1">
      <c r="A137" s="101">
        <v>107</v>
      </c>
      <c r="B137" s="174" t="s">
        <v>142</v>
      </c>
      <c r="C137" s="99">
        <v>-531552.6</v>
      </c>
      <c r="D137" s="99">
        <f t="shared" si="62"/>
        <v>-531552.6</v>
      </c>
      <c r="E137" s="99"/>
      <c r="F137" s="99">
        <v>11646.54</v>
      </c>
      <c r="G137" s="99">
        <v>9400.41</v>
      </c>
      <c r="H137" s="99"/>
      <c r="I137" s="99"/>
      <c r="J137" s="99">
        <v>11646.51</v>
      </c>
      <c r="K137" s="99">
        <v>10270.71</v>
      </c>
      <c r="L137" s="99"/>
      <c r="M137" s="99">
        <f t="shared" si="63"/>
        <v>0</v>
      </c>
      <c r="N137" s="102">
        <v>11646.5</v>
      </c>
      <c r="O137" s="99">
        <v>12427.85</v>
      </c>
      <c r="P137" s="99"/>
      <c r="Q137" s="99">
        <f t="shared" si="64"/>
        <v>0</v>
      </c>
      <c r="R137" s="99">
        <v>11646.53</v>
      </c>
      <c r="S137" s="99">
        <v>9917.19</v>
      </c>
      <c r="T137" s="99"/>
      <c r="U137" s="99">
        <f t="shared" si="65"/>
        <v>0</v>
      </c>
      <c r="V137" s="99">
        <v>11714.06</v>
      </c>
      <c r="W137" s="99">
        <v>11245.08</v>
      </c>
      <c r="X137" s="99"/>
      <c r="Y137" s="99"/>
      <c r="Z137" s="99">
        <v>11754.45</v>
      </c>
      <c r="AA137" s="99">
        <v>11339.92</v>
      </c>
      <c r="AB137" s="99"/>
      <c r="AC137" s="99"/>
      <c r="AD137" s="99">
        <v>11763.18</v>
      </c>
      <c r="AE137" s="99">
        <v>11492.37</v>
      </c>
      <c r="AF137" s="99"/>
      <c r="AG137" s="99"/>
      <c r="AH137" s="99">
        <v>11763.19</v>
      </c>
      <c r="AI137" s="99">
        <v>13404.66</v>
      </c>
      <c r="AJ137" s="99"/>
      <c r="AK137" s="99">
        <f t="shared" si="78"/>
        <v>0</v>
      </c>
      <c r="AL137" s="99">
        <v>11812.35</v>
      </c>
      <c r="AM137" s="99">
        <v>11237.67</v>
      </c>
      <c r="AN137" s="99"/>
      <c r="AO137" s="99">
        <f t="shared" si="76"/>
        <v>0</v>
      </c>
      <c r="AP137" s="99">
        <v>11812.39</v>
      </c>
      <c r="AQ137" s="99">
        <v>10861.26</v>
      </c>
      <c r="AR137" s="99"/>
      <c r="AS137" s="99">
        <f t="shared" si="77"/>
        <v>0</v>
      </c>
      <c r="AT137" s="99">
        <v>11812.39</v>
      </c>
      <c r="AU137" s="99">
        <v>12538.81</v>
      </c>
      <c r="AV137" s="99"/>
      <c r="AW137" s="99">
        <f t="shared" si="61"/>
        <v>0</v>
      </c>
      <c r="AX137" s="99">
        <v>11812.37</v>
      </c>
      <c r="AY137" s="99">
        <v>13967.52</v>
      </c>
      <c r="AZ137" s="99"/>
      <c r="BA137" s="99">
        <f t="shared" si="79"/>
        <v>0</v>
      </c>
      <c r="BB137" s="99">
        <f t="shared" si="67"/>
        <v>140830.46</v>
      </c>
      <c r="BC137" s="99">
        <f t="shared" si="68"/>
        <v>138103.45</v>
      </c>
      <c r="BD137" s="99">
        <f>AZ137+AV137+AR137+AN137+AJ137+AF137+AB137+X137+T137+P137+L137+H137</f>
        <v>0</v>
      </c>
      <c r="BE137" s="99">
        <f t="shared" si="69"/>
        <v>0</v>
      </c>
      <c r="BF137" s="99">
        <f t="shared" si="70"/>
        <v>-393449.14999999997</v>
      </c>
      <c r="BG137" s="99">
        <v>12635.16</v>
      </c>
      <c r="BH137" s="99"/>
      <c r="BI137" s="99">
        <f t="shared" si="71"/>
        <v>-380813.99</v>
      </c>
      <c r="BJ137" s="99">
        <f t="shared" si="72"/>
        <v>-393449.14999999997</v>
      </c>
      <c r="BK137" s="99">
        <f t="shared" si="73"/>
        <v>0</v>
      </c>
      <c r="BL137" s="99"/>
      <c r="BM137" s="99"/>
      <c r="BN137" s="99"/>
      <c r="BO137" s="99"/>
      <c r="BP137" s="99">
        <f t="shared" si="74"/>
        <v>-393449.14999999997</v>
      </c>
      <c r="BQ137" s="99">
        <f t="shared" si="75"/>
        <v>-393449.14999999997</v>
      </c>
      <c r="BR137" s="99">
        <f t="shared" si="60"/>
        <v>0</v>
      </c>
      <c r="BS137" s="174"/>
      <c r="BT137" s="174"/>
      <c r="BU137" s="174"/>
    </row>
    <row r="138" spans="1:73" s="98" customFormat="1" ht="21" customHeight="1">
      <c r="A138" s="101">
        <v>108</v>
      </c>
      <c r="B138" s="174" t="s">
        <v>143</v>
      </c>
      <c r="C138" s="99">
        <v>30551.42</v>
      </c>
      <c r="D138" s="99">
        <f t="shared" si="62"/>
        <v>30551.42</v>
      </c>
      <c r="E138" s="99"/>
      <c r="F138" s="99">
        <v>2316.72</v>
      </c>
      <c r="G138" s="99">
        <v>1819.5</v>
      </c>
      <c r="H138" s="99"/>
      <c r="I138" s="99"/>
      <c r="J138" s="99">
        <v>2316.72</v>
      </c>
      <c r="K138" s="99">
        <v>2124.57</v>
      </c>
      <c r="L138" s="99"/>
      <c r="M138" s="99">
        <f t="shared" si="63"/>
        <v>0</v>
      </c>
      <c r="N138" s="102">
        <v>2379.54</v>
      </c>
      <c r="O138" s="99">
        <v>2114.29</v>
      </c>
      <c r="P138" s="99"/>
      <c r="Q138" s="99">
        <f t="shared" si="64"/>
        <v>0</v>
      </c>
      <c r="R138" s="99">
        <v>2379.54</v>
      </c>
      <c r="S138" s="99">
        <v>1807.06</v>
      </c>
      <c r="T138" s="99"/>
      <c r="U138" s="99">
        <f t="shared" si="65"/>
        <v>0</v>
      </c>
      <c r="V138" s="99">
        <v>2379.54</v>
      </c>
      <c r="W138" s="99">
        <v>2602.17</v>
      </c>
      <c r="X138" s="99"/>
      <c r="Y138" s="99"/>
      <c r="Z138" s="99">
        <v>2379.54</v>
      </c>
      <c r="AA138" s="99">
        <v>2465.19</v>
      </c>
      <c r="AB138" s="99"/>
      <c r="AC138" s="99"/>
      <c r="AD138" s="99">
        <v>2379.54</v>
      </c>
      <c r="AE138" s="99">
        <v>2138.9</v>
      </c>
      <c r="AF138" s="99"/>
      <c r="AG138" s="99"/>
      <c r="AH138" s="99">
        <v>2379.54</v>
      </c>
      <c r="AI138" s="99">
        <v>2338.71</v>
      </c>
      <c r="AJ138" s="99"/>
      <c r="AK138" s="99">
        <f t="shared" si="78"/>
        <v>0</v>
      </c>
      <c r="AL138" s="99">
        <v>2379.55</v>
      </c>
      <c r="AM138" s="99">
        <v>2876.19</v>
      </c>
      <c r="AN138" s="99"/>
      <c r="AO138" s="99">
        <f t="shared" si="76"/>
        <v>0</v>
      </c>
      <c r="AP138" s="99">
        <v>2379.54</v>
      </c>
      <c r="AQ138" s="99">
        <v>2100.44</v>
      </c>
      <c r="AR138" s="99"/>
      <c r="AS138" s="99">
        <f t="shared" si="77"/>
        <v>0</v>
      </c>
      <c r="AT138" s="99">
        <v>2379.55</v>
      </c>
      <c r="AU138" s="99">
        <v>3204.84</v>
      </c>
      <c r="AV138" s="99"/>
      <c r="AW138" s="99">
        <f t="shared" si="61"/>
        <v>0</v>
      </c>
      <c r="AX138" s="99">
        <v>2379.54</v>
      </c>
      <c r="AY138" s="99">
        <v>2128</v>
      </c>
      <c r="AZ138" s="99"/>
      <c r="BA138" s="99">
        <f t="shared" si="79"/>
        <v>0</v>
      </c>
      <c r="BB138" s="99">
        <f t="shared" si="67"/>
        <v>28428.860000000008</v>
      </c>
      <c r="BC138" s="99">
        <f t="shared" si="68"/>
        <v>27719.860000000004</v>
      </c>
      <c r="BD138" s="99">
        <f>AZ138+AV138+AR138+AN138+AJ138+AF138+AB138+X138+T138+P138+L138+H138</f>
        <v>0</v>
      </c>
      <c r="BE138" s="99">
        <f t="shared" si="69"/>
        <v>0</v>
      </c>
      <c r="BF138" s="99">
        <f t="shared" si="70"/>
        <v>58271.28</v>
      </c>
      <c r="BG138" s="99"/>
      <c r="BH138" s="99"/>
      <c r="BI138" s="99">
        <f t="shared" si="71"/>
        <v>58271.28</v>
      </c>
      <c r="BJ138" s="99">
        <f t="shared" si="72"/>
        <v>58271.28</v>
      </c>
      <c r="BK138" s="99">
        <f t="shared" si="73"/>
        <v>0</v>
      </c>
      <c r="BL138" s="99"/>
      <c r="BM138" s="99"/>
      <c r="BN138" s="99"/>
      <c r="BO138" s="99"/>
      <c r="BP138" s="99">
        <f t="shared" si="74"/>
        <v>58271.28</v>
      </c>
      <c r="BQ138" s="99">
        <f t="shared" si="75"/>
        <v>58271.28</v>
      </c>
      <c r="BR138" s="99">
        <f t="shared" si="60"/>
        <v>0</v>
      </c>
      <c r="BS138" s="174"/>
      <c r="BT138" s="174"/>
      <c r="BU138" s="174"/>
    </row>
    <row r="139" spans="1:73" s="98" customFormat="1" ht="21" customHeight="1">
      <c r="A139" s="191">
        <v>109</v>
      </c>
      <c r="B139" s="192" t="s">
        <v>144</v>
      </c>
      <c r="C139" s="99">
        <v>33566.2</v>
      </c>
      <c r="D139" s="99">
        <f t="shared" si="62"/>
        <v>33566.2</v>
      </c>
      <c r="E139" s="99"/>
      <c r="F139" s="99">
        <v>3714.91</v>
      </c>
      <c r="G139" s="99">
        <v>2494.32</v>
      </c>
      <c r="H139" s="99"/>
      <c r="I139" s="99"/>
      <c r="J139" s="99">
        <v>3734.6</v>
      </c>
      <c r="K139" s="99">
        <v>3678.79</v>
      </c>
      <c r="L139" s="99"/>
      <c r="M139" s="99">
        <f t="shared" si="63"/>
        <v>0</v>
      </c>
      <c r="N139" s="99">
        <v>3734.6</v>
      </c>
      <c r="O139" s="99">
        <v>4359.44</v>
      </c>
      <c r="P139" s="99"/>
      <c r="Q139" s="99">
        <f t="shared" si="64"/>
        <v>0</v>
      </c>
      <c r="R139" s="99">
        <v>3712.29</v>
      </c>
      <c r="S139" s="99">
        <v>3177.32</v>
      </c>
      <c r="T139" s="99">
        <v>10467.56</v>
      </c>
      <c r="U139" s="99">
        <f t="shared" si="65"/>
        <v>8870.813559322034</v>
      </c>
      <c r="V139" s="99">
        <v>3733.48</v>
      </c>
      <c r="W139" s="99">
        <v>4165.24</v>
      </c>
      <c r="X139" s="99"/>
      <c r="Y139" s="99"/>
      <c r="Z139" s="99">
        <v>3733.49</v>
      </c>
      <c r="AA139" s="99">
        <v>3933.95</v>
      </c>
      <c r="AB139" s="99"/>
      <c r="AC139" s="99"/>
      <c r="AD139" s="99">
        <v>3733.48</v>
      </c>
      <c r="AE139" s="99">
        <v>2646.17</v>
      </c>
      <c r="AF139" s="99"/>
      <c r="AG139" s="99"/>
      <c r="AH139" s="99">
        <v>3733.49</v>
      </c>
      <c r="AI139" s="99">
        <v>4626.01</v>
      </c>
      <c r="AJ139" s="99"/>
      <c r="AK139" s="99">
        <f t="shared" si="78"/>
        <v>0</v>
      </c>
      <c r="AL139" s="99">
        <v>3733.49</v>
      </c>
      <c r="AM139" s="99">
        <v>3660.15</v>
      </c>
      <c r="AN139" s="99"/>
      <c r="AO139" s="99">
        <f t="shared" si="76"/>
        <v>0</v>
      </c>
      <c r="AP139" s="99">
        <v>3733.49</v>
      </c>
      <c r="AQ139" s="99">
        <v>3884.01</v>
      </c>
      <c r="AR139" s="99"/>
      <c r="AS139" s="99">
        <f t="shared" si="77"/>
        <v>0</v>
      </c>
      <c r="AT139" s="99">
        <v>3733.49</v>
      </c>
      <c r="AU139" s="99">
        <v>4070.79</v>
      </c>
      <c r="AV139" s="99">
        <v>8514</v>
      </c>
      <c r="AW139" s="99">
        <f>AV139</f>
        <v>8514</v>
      </c>
      <c r="AX139" s="99">
        <v>3733.49</v>
      </c>
      <c r="AY139" s="99">
        <v>3782.77</v>
      </c>
      <c r="AZ139" s="99"/>
      <c r="BA139" s="99">
        <f t="shared" si="79"/>
        <v>0</v>
      </c>
      <c r="BB139" s="99">
        <f t="shared" si="67"/>
        <v>44764.29999999999</v>
      </c>
      <c r="BC139" s="99">
        <f t="shared" si="68"/>
        <v>44478.96000000001</v>
      </c>
      <c r="BD139" s="110">
        <v>18981.56</v>
      </c>
      <c r="BE139" s="99">
        <f t="shared" si="69"/>
        <v>17384.813559322036</v>
      </c>
      <c r="BF139" s="99">
        <f t="shared" si="70"/>
        <v>59063.600000000006</v>
      </c>
      <c r="BG139" s="99"/>
      <c r="BH139" s="99"/>
      <c r="BI139" s="99">
        <f t="shared" si="71"/>
        <v>59063.600000000006</v>
      </c>
      <c r="BJ139" s="99">
        <f t="shared" si="72"/>
        <v>78045.16</v>
      </c>
      <c r="BK139" s="99">
        <f t="shared" si="73"/>
        <v>0</v>
      </c>
      <c r="BL139" s="99"/>
      <c r="BM139" s="99"/>
      <c r="BN139" s="99"/>
      <c r="BO139" s="99"/>
      <c r="BP139" s="99">
        <f t="shared" si="74"/>
        <v>59063.600000000006</v>
      </c>
      <c r="BQ139" s="99">
        <f t="shared" si="75"/>
        <v>59063.600000000006</v>
      </c>
      <c r="BR139" s="99">
        <f t="shared" si="60"/>
        <v>0</v>
      </c>
      <c r="BS139" s="174" t="s">
        <v>232</v>
      </c>
      <c r="BT139" s="174" t="s">
        <v>233</v>
      </c>
      <c r="BU139" s="174" t="s">
        <v>234</v>
      </c>
    </row>
    <row r="140" spans="1:73" s="98" customFormat="1" ht="21" customHeight="1">
      <c r="A140" s="191"/>
      <c r="B140" s="192"/>
      <c r="C140" s="99"/>
      <c r="D140" s="99"/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99"/>
      <c r="U140" s="99"/>
      <c r="V140" s="99"/>
      <c r="W140" s="99"/>
      <c r="X140" s="99"/>
      <c r="Y140" s="99"/>
      <c r="Z140" s="99"/>
      <c r="AA140" s="99"/>
      <c r="AB140" s="99"/>
      <c r="AC140" s="99"/>
      <c r="AD140" s="99"/>
      <c r="AE140" s="99"/>
      <c r="AF140" s="99"/>
      <c r="AG140" s="99"/>
      <c r="AH140" s="99"/>
      <c r="AI140" s="99"/>
      <c r="AJ140" s="99"/>
      <c r="AK140" s="99"/>
      <c r="AL140" s="99"/>
      <c r="AM140" s="99"/>
      <c r="AN140" s="99"/>
      <c r="AO140" s="99"/>
      <c r="AP140" s="99"/>
      <c r="AQ140" s="99"/>
      <c r="AR140" s="99"/>
      <c r="AS140" s="99"/>
      <c r="AT140" s="99"/>
      <c r="AU140" s="99"/>
      <c r="AV140" s="99"/>
      <c r="AW140" s="99"/>
      <c r="AX140" s="99"/>
      <c r="AY140" s="99"/>
      <c r="AZ140" s="99"/>
      <c r="BA140" s="99"/>
      <c r="BB140" s="99"/>
      <c r="BC140" s="99"/>
      <c r="BD140" s="110"/>
      <c r="BE140" s="99"/>
      <c r="BF140" s="99"/>
      <c r="BG140" s="99"/>
      <c r="BH140" s="99"/>
      <c r="BI140" s="99"/>
      <c r="BJ140" s="99"/>
      <c r="BK140" s="99"/>
      <c r="BL140" s="99"/>
      <c r="BM140" s="99"/>
      <c r="BN140" s="99"/>
      <c r="BO140" s="99"/>
      <c r="BP140" s="99"/>
      <c r="BQ140" s="99"/>
      <c r="BR140" s="99"/>
      <c r="BS140" s="174" t="s">
        <v>303</v>
      </c>
      <c r="BT140" s="174" t="s">
        <v>304</v>
      </c>
      <c r="BU140" s="174" t="s">
        <v>342</v>
      </c>
    </row>
    <row r="141" spans="1:73" s="98" customFormat="1" ht="21" customHeight="1">
      <c r="A141" s="191">
        <v>110</v>
      </c>
      <c r="B141" s="192" t="s">
        <v>145</v>
      </c>
      <c r="C141" s="99">
        <v>-2312001.98</v>
      </c>
      <c r="D141" s="99">
        <f t="shared" si="62"/>
        <v>-2312001.98</v>
      </c>
      <c r="E141" s="99"/>
      <c r="F141" s="99">
        <v>27397.05</v>
      </c>
      <c r="G141" s="99">
        <v>20616.53</v>
      </c>
      <c r="H141" s="99"/>
      <c r="I141" s="99"/>
      <c r="J141" s="99">
        <v>27387.44</v>
      </c>
      <c r="K141" s="99">
        <v>26546.92</v>
      </c>
      <c r="L141" s="99"/>
      <c r="M141" s="99">
        <f t="shared" si="63"/>
        <v>0</v>
      </c>
      <c r="N141" s="99">
        <v>27474.05</v>
      </c>
      <c r="O141" s="99">
        <v>32146.73</v>
      </c>
      <c r="P141" s="99"/>
      <c r="Q141" s="99">
        <f t="shared" si="64"/>
        <v>0</v>
      </c>
      <c r="R141" s="99">
        <v>27475.1</v>
      </c>
      <c r="S141" s="99">
        <v>24751.36</v>
      </c>
      <c r="T141" s="99">
        <f>5699.6+5699.6+5699.6+9494.5+19885.14</f>
        <v>46478.44</v>
      </c>
      <c r="U141" s="99">
        <f t="shared" si="65"/>
        <v>39388.50847457627</v>
      </c>
      <c r="V141" s="99">
        <v>27475.08</v>
      </c>
      <c r="W141" s="99">
        <v>26804.26</v>
      </c>
      <c r="X141" s="99">
        <v>9546.64</v>
      </c>
      <c r="Y141" s="99">
        <f>X141/1.18</f>
        <v>8090.372881355932</v>
      </c>
      <c r="Z141" s="99">
        <v>25577.61</v>
      </c>
      <c r="AA141" s="99">
        <v>26256.61</v>
      </c>
      <c r="AB141" s="99"/>
      <c r="AC141" s="99"/>
      <c r="AD141" s="99">
        <v>27542.79</v>
      </c>
      <c r="AE141" s="99">
        <v>23784</v>
      </c>
      <c r="AF141" s="99">
        <f>3583.11+5066.58</f>
        <v>8649.69</v>
      </c>
      <c r="AG141" s="99">
        <f>AF141/1.18</f>
        <v>7330.245762711866</v>
      </c>
      <c r="AH141" s="99">
        <v>27623.26</v>
      </c>
      <c r="AI141" s="99">
        <v>30543.86</v>
      </c>
      <c r="AJ141" s="99">
        <v>714.86</v>
      </c>
      <c r="AK141" s="99">
        <f t="shared" si="78"/>
        <v>605.8135593220339</v>
      </c>
      <c r="AL141" s="99">
        <v>27668.22</v>
      </c>
      <c r="AM141" s="99">
        <v>28109.4</v>
      </c>
      <c r="AN141" s="99"/>
      <c r="AO141" s="99">
        <f t="shared" si="76"/>
        <v>0</v>
      </c>
      <c r="AP141" s="99">
        <v>27668.21</v>
      </c>
      <c r="AQ141" s="99">
        <v>28608.76</v>
      </c>
      <c r="AR141" s="99"/>
      <c r="AS141" s="99">
        <f t="shared" si="77"/>
        <v>0</v>
      </c>
      <c r="AT141" s="99">
        <v>27668.18</v>
      </c>
      <c r="AU141" s="99">
        <v>27650.74</v>
      </c>
      <c r="AV141" s="99"/>
      <c r="AW141" s="99">
        <f aca="true" t="shared" si="80" ref="AW141:AW147">AV141/1.18</f>
        <v>0</v>
      </c>
      <c r="AX141" s="99">
        <v>27668.23</v>
      </c>
      <c r="AY141" s="99">
        <v>33602.66</v>
      </c>
      <c r="AZ141" s="105">
        <v>6.5</v>
      </c>
      <c r="BA141" s="99">
        <f t="shared" si="79"/>
        <v>5.508474576271187</v>
      </c>
      <c r="BB141" s="99">
        <f t="shared" si="67"/>
        <v>328625.22000000003</v>
      </c>
      <c r="BC141" s="99">
        <f t="shared" si="68"/>
        <v>329421.82999999996</v>
      </c>
      <c r="BD141" s="110">
        <v>65396.13</v>
      </c>
      <c r="BE141" s="99">
        <f t="shared" si="69"/>
        <v>55420.44915254237</v>
      </c>
      <c r="BF141" s="99">
        <f t="shared" si="70"/>
        <v>-2047976.2799999998</v>
      </c>
      <c r="BG141" s="99">
        <v>33477.84</v>
      </c>
      <c r="BH141" s="99"/>
      <c r="BI141" s="99">
        <f t="shared" si="71"/>
        <v>-2014498.4399999997</v>
      </c>
      <c r="BJ141" s="99">
        <f t="shared" si="72"/>
        <v>-1982580.15</v>
      </c>
      <c r="BK141" s="99">
        <f t="shared" si="73"/>
        <v>0</v>
      </c>
      <c r="BL141" s="99"/>
      <c r="BM141" s="99"/>
      <c r="BN141" s="99"/>
      <c r="BO141" s="99"/>
      <c r="BP141" s="99">
        <f t="shared" si="74"/>
        <v>-2047976.2799999998</v>
      </c>
      <c r="BQ141" s="99">
        <f t="shared" si="75"/>
        <v>-2047976.2799999998</v>
      </c>
      <c r="BR141" s="99">
        <f t="shared" si="60"/>
        <v>0</v>
      </c>
      <c r="BS141" s="174" t="s">
        <v>232</v>
      </c>
      <c r="BT141" s="174" t="s">
        <v>233</v>
      </c>
      <c r="BU141" s="174" t="s">
        <v>234</v>
      </c>
    </row>
    <row r="142" spans="1:73" s="98" customFormat="1" ht="38.25" customHeight="1">
      <c r="A142" s="191"/>
      <c r="B142" s="192"/>
      <c r="C142" s="99"/>
      <c r="D142" s="99"/>
      <c r="E142" s="99"/>
      <c r="F142" s="99"/>
      <c r="G142" s="99"/>
      <c r="H142" s="99"/>
      <c r="I142" s="99"/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99"/>
      <c r="U142" s="99"/>
      <c r="V142" s="99"/>
      <c r="W142" s="99"/>
      <c r="X142" s="99"/>
      <c r="Y142" s="99"/>
      <c r="Z142" s="99"/>
      <c r="AA142" s="99"/>
      <c r="AB142" s="99"/>
      <c r="AC142" s="99"/>
      <c r="AD142" s="99"/>
      <c r="AE142" s="99"/>
      <c r="AF142" s="99"/>
      <c r="AG142" s="99"/>
      <c r="AH142" s="99"/>
      <c r="AI142" s="99"/>
      <c r="AJ142" s="99"/>
      <c r="AK142" s="99"/>
      <c r="AL142" s="99"/>
      <c r="AM142" s="99"/>
      <c r="AN142" s="99"/>
      <c r="AO142" s="99"/>
      <c r="AP142" s="99"/>
      <c r="AQ142" s="99"/>
      <c r="AR142" s="99"/>
      <c r="AS142" s="99"/>
      <c r="AT142" s="99"/>
      <c r="AU142" s="99"/>
      <c r="AV142" s="99"/>
      <c r="AW142" s="99"/>
      <c r="AX142" s="99"/>
      <c r="AY142" s="99"/>
      <c r="AZ142" s="105"/>
      <c r="BA142" s="99"/>
      <c r="BB142" s="99"/>
      <c r="BC142" s="99"/>
      <c r="BD142" s="110"/>
      <c r="BE142" s="99"/>
      <c r="BF142" s="99"/>
      <c r="BG142" s="99"/>
      <c r="BH142" s="99"/>
      <c r="BI142" s="99"/>
      <c r="BJ142" s="99"/>
      <c r="BK142" s="99"/>
      <c r="BL142" s="99"/>
      <c r="BM142" s="99"/>
      <c r="BN142" s="99"/>
      <c r="BO142" s="99"/>
      <c r="BP142" s="99"/>
      <c r="BQ142" s="99"/>
      <c r="BR142" s="99"/>
      <c r="BS142" s="174" t="s">
        <v>220</v>
      </c>
      <c r="BT142" s="174" t="s">
        <v>341</v>
      </c>
      <c r="BU142" s="174" t="s">
        <v>340</v>
      </c>
    </row>
    <row r="143" spans="1:73" s="98" customFormat="1" ht="21" customHeight="1">
      <c r="A143" s="101">
        <v>111</v>
      </c>
      <c r="B143" s="174" t="s">
        <v>146</v>
      </c>
      <c r="C143" s="99">
        <v>70734.8</v>
      </c>
      <c r="D143" s="99">
        <f t="shared" si="62"/>
        <v>49251.36</v>
      </c>
      <c r="E143" s="99">
        <v>21483.44</v>
      </c>
      <c r="F143" s="99">
        <v>4695.38</v>
      </c>
      <c r="G143" s="99">
        <v>3412.43</v>
      </c>
      <c r="H143" s="99"/>
      <c r="I143" s="99"/>
      <c r="J143" s="99">
        <v>4695.38</v>
      </c>
      <c r="K143" s="99">
        <v>4111.54</v>
      </c>
      <c r="L143" s="99"/>
      <c r="M143" s="99">
        <f t="shared" si="63"/>
        <v>0</v>
      </c>
      <c r="N143" s="102">
        <v>4695.38</v>
      </c>
      <c r="O143" s="99">
        <v>5090.36</v>
      </c>
      <c r="P143" s="99"/>
      <c r="Q143" s="99">
        <f t="shared" si="64"/>
        <v>0</v>
      </c>
      <c r="R143" s="99">
        <v>4695.38</v>
      </c>
      <c r="S143" s="99">
        <v>3867.9</v>
      </c>
      <c r="T143" s="99"/>
      <c r="U143" s="99">
        <f t="shared" si="65"/>
        <v>0</v>
      </c>
      <c r="V143" s="99">
        <v>4695.39</v>
      </c>
      <c r="W143" s="99">
        <v>4949.02</v>
      </c>
      <c r="X143" s="99"/>
      <c r="Y143" s="99"/>
      <c r="Z143" s="99">
        <v>4695.38</v>
      </c>
      <c r="AA143" s="99">
        <v>5134.87</v>
      </c>
      <c r="AB143" s="99"/>
      <c r="AC143" s="99"/>
      <c r="AD143" s="99">
        <v>4695.38</v>
      </c>
      <c r="AE143" s="99">
        <v>4031</v>
      </c>
      <c r="AF143" s="99"/>
      <c r="AG143" s="99"/>
      <c r="AH143" s="99">
        <v>4695.37</v>
      </c>
      <c r="AI143" s="99">
        <v>4561.2</v>
      </c>
      <c r="AJ143" s="99"/>
      <c r="AK143" s="99">
        <f t="shared" si="78"/>
        <v>0</v>
      </c>
      <c r="AL143" s="99">
        <v>4695.38</v>
      </c>
      <c r="AM143" s="99">
        <v>4328.49</v>
      </c>
      <c r="AN143" s="99"/>
      <c r="AO143" s="99">
        <f t="shared" si="76"/>
        <v>0</v>
      </c>
      <c r="AP143" s="99">
        <v>4695.38</v>
      </c>
      <c r="AQ143" s="99">
        <v>4160.83</v>
      </c>
      <c r="AR143" s="99"/>
      <c r="AS143" s="99">
        <f t="shared" si="77"/>
        <v>0</v>
      </c>
      <c r="AT143" s="99">
        <v>4695.38</v>
      </c>
      <c r="AU143" s="99">
        <v>6866.75</v>
      </c>
      <c r="AV143" s="99"/>
      <c r="AW143" s="99">
        <f t="shared" si="80"/>
        <v>0</v>
      </c>
      <c r="AX143" s="99">
        <v>4695.38</v>
      </c>
      <c r="AY143" s="99">
        <v>4669.88</v>
      </c>
      <c r="AZ143" s="99"/>
      <c r="BA143" s="99">
        <f t="shared" si="79"/>
        <v>0</v>
      </c>
      <c r="BB143" s="99">
        <f t="shared" si="67"/>
        <v>56344.55999999999</v>
      </c>
      <c r="BC143" s="99">
        <f t="shared" si="68"/>
        <v>55184.27000000001</v>
      </c>
      <c r="BD143" s="99">
        <f>AZ143+AV143+AR143+AN143+AJ143+AF143+AB143+X143+T143+P143+L143+H143</f>
        <v>0</v>
      </c>
      <c r="BE143" s="99">
        <f t="shared" si="69"/>
        <v>0</v>
      </c>
      <c r="BF143" s="99">
        <f t="shared" si="70"/>
        <v>125919.07</v>
      </c>
      <c r="BG143" s="99"/>
      <c r="BH143" s="99"/>
      <c r="BI143" s="99">
        <f t="shared" si="71"/>
        <v>125919.07</v>
      </c>
      <c r="BJ143" s="99">
        <f t="shared" si="72"/>
        <v>104435.63</v>
      </c>
      <c r="BK143" s="99">
        <f t="shared" si="73"/>
        <v>21483.44</v>
      </c>
      <c r="BL143" s="99">
        <v>117200</v>
      </c>
      <c r="BM143" s="99">
        <v>2770.21</v>
      </c>
      <c r="BN143" s="99"/>
      <c r="BO143" s="99"/>
      <c r="BP143" s="99">
        <f t="shared" si="74"/>
        <v>5948.860000000007</v>
      </c>
      <c r="BQ143" s="99">
        <f t="shared" si="75"/>
        <v>-12764.369999999995</v>
      </c>
      <c r="BR143" s="99">
        <f t="shared" si="60"/>
        <v>18713.23</v>
      </c>
      <c r="BS143" s="174"/>
      <c r="BT143" s="174"/>
      <c r="BU143" s="174"/>
    </row>
    <row r="144" spans="1:73" s="98" customFormat="1" ht="21" customHeight="1">
      <c r="A144" s="101">
        <v>112</v>
      </c>
      <c r="B144" s="174" t="s">
        <v>147</v>
      </c>
      <c r="C144" s="99">
        <v>117074.94</v>
      </c>
      <c r="D144" s="99">
        <f t="shared" si="62"/>
        <v>105825.46</v>
      </c>
      <c r="E144" s="99">
        <v>11249.48</v>
      </c>
      <c r="F144" s="99">
        <v>2346.45</v>
      </c>
      <c r="G144" s="99">
        <v>1601.22</v>
      </c>
      <c r="H144" s="99"/>
      <c r="I144" s="99"/>
      <c r="J144" s="99">
        <v>2346.45</v>
      </c>
      <c r="K144" s="99">
        <v>2201.61</v>
      </c>
      <c r="L144" s="99"/>
      <c r="M144" s="99">
        <f t="shared" si="63"/>
        <v>0</v>
      </c>
      <c r="N144" s="102">
        <v>2346.46</v>
      </c>
      <c r="O144" s="99">
        <v>2811.56</v>
      </c>
      <c r="P144" s="99"/>
      <c r="Q144" s="99">
        <f t="shared" si="64"/>
        <v>0</v>
      </c>
      <c r="R144" s="99">
        <v>2346.45</v>
      </c>
      <c r="S144" s="99">
        <v>1791.59</v>
      </c>
      <c r="T144" s="99"/>
      <c r="U144" s="99">
        <f t="shared" si="65"/>
        <v>0</v>
      </c>
      <c r="V144" s="99">
        <v>2346.45</v>
      </c>
      <c r="W144" s="99">
        <v>2704.18</v>
      </c>
      <c r="X144" s="99"/>
      <c r="Y144" s="99"/>
      <c r="Z144" s="99">
        <v>2346.45</v>
      </c>
      <c r="AA144" s="99">
        <v>1973.62</v>
      </c>
      <c r="AB144" s="99"/>
      <c r="AC144" s="99"/>
      <c r="AD144" s="99">
        <v>2346.45</v>
      </c>
      <c r="AE144" s="99">
        <v>2423.21</v>
      </c>
      <c r="AF144" s="99"/>
      <c r="AG144" s="99"/>
      <c r="AH144" s="99">
        <v>2346.46</v>
      </c>
      <c r="AI144" s="99">
        <v>2107</v>
      </c>
      <c r="AJ144" s="99"/>
      <c r="AK144" s="99">
        <f t="shared" si="78"/>
        <v>0</v>
      </c>
      <c r="AL144" s="99">
        <v>2346.45</v>
      </c>
      <c r="AM144" s="99">
        <v>2726.05</v>
      </c>
      <c r="AN144" s="99"/>
      <c r="AO144" s="99">
        <f t="shared" si="76"/>
        <v>0</v>
      </c>
      <c r="AP144" s="99">
        <v>2346.44</v>
      </c>
      <c r="AQ144" s="99">
        <v>2399.33</v>
      </c>
      <c r="AR144" s="99"/>
      <c r="AS144" s="99">
        <f t="shared" si="77"/>
        <v>0</v>
      </c>
      <c r="AT144" s="99">
        <v>2346.45</v>
      </c>
      <c r="AU144" s="99">
        <v>2646.09</v>
      </c>
      <c r="AV144" s="99"/>
      <c r="AW144" s="99">
        <f t="shared" si="80"/>
        <v>0</v>
      </c>
      <c r="AX144" s="99">
        <v>2346.45</v>
      </c>
      <c r="AY144" s="99">
        <v>2603.6</v>
      </c>
      <c r="AZ144" s="99"/>
      <c r="BA144" s="99">
        <f t="shared" si="79"/>
        <v>0</v>
      </c>
      <c r="BB144" s="99">
        <f t="shared" si="67"/>
        <v>28157.410000000003</v>
      </c>
      <c r="BC144" s="99">
        <f t="shared" si="68"/>
        <v>27989.06</v>
      </c>
      <c r="BD144" s="99">
        <f>AZ144+AV144+AR144+AN144+AJ144+AF144+AB144+X144+T144+P144+L144+H144</f>
        <v>0</v>
      </c>
      <c r="BE144" s="99">
        <f t="shared" si="69"/>
        <v>0</v>
      </c>
      <c r="BF144" s="99">
        <f t="shared" si="70"/>
        <v>145064</v>
      </c>
      <c r="BG144" s="99"/>
      <c r="BH144" s="99"/>
      <c r="BI144" s="99">
        <f t="shared" si="71"/>
        <v>145064</v>
      </c>
      <c r="BJ144" s="99">
        <f t="shared" si="72"/>
        <v>133814.52000000002</v>
      </c>
      <c r="BK144" s="99">
        <f t="shared" si="73"/>
        <v>11249.48</v>
      </c>
      <c r="BL144" s="99"/>
      <c r="BM144" s="99"/>
      <c r="BN144" s="99"/>
      <c r="BO144" s="99"/>
      <c r="BP144" s="99">
        <f t="shared" si="74"/>
        <v>145064</v>
      </c>
      <c r="BQ144" s="99">
        <f t="shared" si="75"/>
        <v>133814.52000000002</v>
      </c>
      <c r="BR144" s="99">
        <f t="shared" si="60"/>
        <v>11249.48</v>
      </c>
      <c r="BS144" s="174"/>
      <c r="BT144" s="174"/>
      <c r="BU144" s="174"/>
    </row>
    <row r="145" spans="1:73" s="98" customFormat="1" ht="39.75" customHeight="1">
      <c r="A145" s="101">
        <v>113</v>
      </c>
      <c r="B145" s="174" t="s">
        <v>148</v>
      </c>
      <c r="C145" s="99">
        <v>-419431.48</v>
      </c>
      <c r="D145" s="99">
        <f t="shared" si="62"/>
        <v>-419431.48</v>
      </c>
      <c r="E145" s="99"/>
      <c r="F145" s="99">
        <v>11677.65</v>
      </c>
      <c r="G145" s="99">
        <v>8835.87</v>
      </c>
      <c r="H145" s="99"/>
      <c r="I145" s="99"/>
      <c r="J145" s="99">
        <v>11680.51</v>
      </c>
      <c r="K145" s="99">
        <v>10922.42</v>
      </c>
      <c r="L145" s="99"/>
      <c r="M145" s="99">
        <f t="shared" si="63"/>
        <v>0</v>
      </c>
      <c r="N145" s="102">
        <v>11680.49</v>
      </c>
      <c r="O145" s="99">
        <v>11998.24</v>
      </c>
      <c r="P145" s="99"/>
      <c r="Q145" s="99">
        <f t="shared" si="64"/>
        <v>0</v>
      </c>
      <c r="R145" s="99">
        <v>11750.21</v>
      </c>
      <c r="S145" s="99">
        <v>10507.4</v>
      </c>
      <c r="T145" s="99"/>
      <c r="U145" s="99">
        <f t="shared" si="65"/>
        <v>0</v>
      </c>
      <c r="V145" s="99">
        <v>11742.36</v>
      </c>
      <c r="W145" s="99">
        <v>11811.01</v>
      </c>
      <c r="X145" s="99"/>
      <c r="Y145" s="99"/>
      <c r="Z145" s="99">
        <v>11750.18</v>
      </c>
      <c r="AA145" s="99">
        <v>11295.69</v>
      </c>
      <c r="AB145" s="99"/>
      <c r="AC145" s="99"/>
      <c r="AD145" s="99">
        <v>11751.61</v>
      </c>
      <c r="AE145" s="99">
        <v>11350.33</v>
      </c>
      <c r="AF145" s="99"/>
      <c r="AG145" s="99"/>
      <c r="AH145" s="99">
        <v>11751.6</v>
      </c>
      <c r="AI145" s="99">
        <v>13246.04</v>
      </c>
      <c r="AJ145" s="99"/>
      <c r="AK145" s="99">
        <f t="shared" si="78"/>
        <v>0</v>
      </c>
      <c r="AL145" s="99">
        <v>11751.62</v>
      </c>
      <c r="AM145" s="99">
        <v>10868.36</v>
      </c>
      <c r="AN145" s="99"/>
      <c r="AO145" s="99">
        <f t="shared" si="76"/>
        <v>0</v>
      </c>
      <c r="AP145" s="99">
        <v>11791.4</v>
      </c>
      <c r="AQ145" s="99">
        <v>11203.27</v>
      </c>
      <c r="AR145" s="99"/>
      <c r="AS145" s="99">
        <f t="shared" si="77"/>
        <v>0</v>
      </c>
      <c r="AT145" s="99">
        <v>11777.99</v>
      </c>
      <c r="AU145" s="99">
        <v>11801.62</v>
      </c>
      <c r="AV145" s="103">
        <f>779809.56-776697.71</f>
        <v>3111.850000000093</v>
      </c>
      <c r="AW145" s="99">
        <f t="shared" si="80"/>
        <v>2637.1610169492315</v>
      </c>
      <c r="AX145" s="99">
        <v>11772.24</v>
      </c>
      <c r="AY145" s="99">
        <v>13568.92</v>
      </c>
      <c r="AZ145" s="99"/>
      <c r="BA145" s="99">
        <f t="shared" si="79"/>
        <v>0</v>
      </c>
      <c r="BB145" s="99">
        <f t="shared" si="67"/>
        <v>140877.86</v>
      </c>
      <c r="BC145" s="99">
        <f t="shared" si="68"/>
        <v>137409.16999999998</v>
      </c>
      <c r="BD145" s="99">
        <v>3111.85</v>
      </c>
      <c r="BE145" s="99">
        <f t="shared" si="69"/>
        <v>2637.1610169492315</v>
      </c>
      <c r="BF145" s="99">
        <f t="shared" si="70"/>
        <v>-285134.16</v>
      </c>
      <c r="BG145" s="99"/>
      <c r="BH145" s="99"/>
      <c r="BI145" s="99">
        <f t="shared" si="71"/>
        <v>-285134.16</v>
      </c>
      <c r="BJ145" s="99">
        <f t="shared" si="72"/>
        <v>-282022.31</v>
      </c>
      <c r="BK145" s="99">
        <f t="shared" si="73"/>
        <v>0</v>
      </c>
      <c r="BL145" s="99"/>
      <c r="BM145" s="99"/>
      <c r="BN145" s="99"/>
      <c r="BO145" s="99"/>
      <c r="BP145" s="99">
        <f t="shared" si="74"/>
        <v>-285134.16</v>
      </c>
      <c r="BQ145" s="99">
        <f t="shared" si="75"/>
        <v>-285134.16</v>
      </c>
      <c r="BR145" s="99">
        <f t="shared" si="60"/>
        <v>0</v>
      </c>
      <c r="BS145" s="174" t="s">
        <v>219</v>
      </c>
      <c r="BT145" s="174" t="s">
        <v>218</v>
      </c>
      <c r="BU145" s="174" t="s">
        <v>343</v>
      </c>
    </row>
    <row r="146" spans="1:73" s="98" customFormat="1" ht="21" customHeight="1">
      <c r="A146" s="101">
        <v>114</v>
      </c>
      <c r="B146" s="174" t="s">
        <v>149</v>
      </c>
      <c r="C146" s="99">
        <v>1042965.81</v>
      </c>
      <c r="D146" s="99">
        <f t="shared" si="62"/>
        <v>951227.2100000001</v>
      </c>
      <c r="E146" s="99">
        <v>91738.6</v>
      </c>
      <c r="F146" s="99">
        <v>21823.14</v>
      </c>
      <c r="G146" s="99">
        <v>18259.82</v>
      </c>
      <c r="H146" s="99"/>
      <c r="I146" s="99"/>
      <c r="J146" s="99">
        <v>21823.09</v>
      </c>
      <c r="K146" s="99">
        <v>18503.49</v>
      </c>
      <c r="L146" s="99"/>
      <c r="M146" s="99">
        <f t="shared" si="63"/>
        <v>0</v>
      </c>
      <c r="N146" s="102">
        <v>21874.62</v>
      </c>
      <c r="O146" s="99">
        <v>27342.54</v>
      </c>
      <c r="P146" s="99"/>
      <c r="Q146" s="99">
        <f t="shared" si="64"/>
        <v>0</v>
      </c>
      <c r="R146" s="99">
        <v>21874.62</v>
      </c>
      <c r="S146" s="99">
        <v>18725.74</v>
      </c>
      <c r="T146" s="99"/>
      <c r="U146" s="99">
        <f t="shared" si="65"/>
        <v>0</v>
      </c>
      <c r="V146" s="99">
        <v>21874.6</v>
      </c>
      <c r="W146" s="99">
        <v>24756.56</v>
      </c>
      <c r="X146" s="99"/>
      <c r="Y146" s="99"/>
      <c r="Z146" s="99">
        <v>21874.64</v>
      </c>
      <c r="AA146" s="99">
        <v>21726.77</v>
      </c>
      <c r="AB146" s="99"/>
      <c r="AC146" s="99"/>
      <c r="AD146" s="99">
        <v>21874.63</v>
      </c>
      <c r="AE146" s="99">
        <v>20242.72</v>
      </c>
      <c r="AF146" s="99"/>
      <c r="AG146" s="99"/>
      <c r="AH146" s="99">
        <v>21874.62</v>
      </c>
      <c r="AI146" s="99">
        <v>20324.43</v>
      </c>
      <c r="AJ146" s="99"/>
      <c r="AK146" s="99">
        <f t="shared" si="78"/>
        <v>0</v>
      </c>
      <c r="AL146" s="99">
        <v>21874.63</v>
      </c>
      <c r="AM146" s="99">
        <v>22195.79</v>
      </c>
      <c r="AN146" s="99"/>
      <c r="AO146" s="99">
        <f t="shared" si="76"/>
        <v>0</v>
      </c>
      <c r="AP146" s="99">
        <v>21874.62</v>
      </c>
      <c r="AQ146" s="99">
        <v>22400.41</v>
      </c>
      <c r="AR146" s="99"/>
      <c r="AS146" s="99">
        <f t="shared" si="77"/>
        <v>0</v>
      </c>
      <c r="AT146" s="99">
        <v>21874.63</v>
      </c>
      <c r="AU146" s="99">
        <v>21983.71</v>
      </c>
      <c r="AV146" s="99"/>
      <c r="AW146" s="99">
        <f t="shared" si="80"/>
        <v>0</v>
      </c>
      <c r="AX146" s="99">
        <v>21926.53</v>
      </c>
      <c r="AY146" s="99">
        <v>26409.7</v>
      </c>
      <c r="AZ146" s="99"/>
      <c r="BA146" s="99">
        <f t="shared" si="79"/>
        <v>0</v>
      </c>
      <c r="BB146" s="99">
        <f t="shared" si="67"/>
        <v>262444.37</v>
      </c>
      <c r="BC146" s="99">
        <f t="shared" si="68"/>
        <v>262871.68</v>
      </c>
      <c r="BD146" s="99">
        <f>AZ146+AV146+AR146+AN146+AJ146+AF146+AB146+X146+T146+P146+L146+H146</f>
        <v>0</v>
      </c>
      <c r="BE146" s="99">
        <f t="shared" si="69"/>
        <v>0</v>
      </c>
      <c r="BF146" s="99">
        <f t="shared" si="70"/>
        <v>1305837.49</v>
      </c>
      <c r="BG146" s="99">
        <v>9016.08</v>
      </c>
      <c r="BH146" s="99"/>
      <c r="BI146" s="99">
        <f t="shared" si="71"/>
        <v>1314853.57</v>
      </c>
      <c r="BJ146" s="99">
        <f t="shared" si="72"/>
        <v>1214098.8900000001</v>
      </c>
      <c r="BK146" s="99">
        <f t="shared" si="73"/>
        <v>91738.6</v>
      </c>
      <c r="BL146" s="99"/>
      <c r="BM146" s="99"/>
      <c r="BN146" s="99"/>
      <c r="BO146" s="99"/>
      <c r="BP146" s="99">
        <f t="shared" si="74"/>
        <v>1305837.49</v>
      </c>
      <c r="BQ146" s="99">
        <f t="shared" si="75"/>
        <v>1214098.8900000001</v>
      </c>
      <c r="BR146" s="99">
        <f t="shared" si="60"/>
        <v>91738.6</v>
      </c>
      <c r="BS146" s="174"/>
      <c r="BT146" s="174"/>
      <c r="BU146" s="174"/>
    </row>
    <row r="147" spans="1:73" s="98" customFormat="1" ht="21" customHeight="1">
      <c r="A147" s="101">
        <v>115</v>
      </c>
      <c r="B147" s="174" t="s">
        <v>150</v>
      </c>
      <c r="C147" s="99">
        <v>-640338.7</v>
      </c>
      <c r="D147" s="99">
        <f t="shared" si="62"/>
        <v>-640338.7</v>
      </c>
      <c r="E147" s="99"/>
      <c r="F147" s="99">
        <v>12096.49</v>
      </c>
      <c r="G147" s="99">
        <v>10389.67</v>
      </c>
      <c r="H147" s="99"/>
      <c r="I147" s="99"/>
      <c r="J147" s="99">
        <v>12161.47</v>
      </c>
      <c r="K147" s="99">
        <v>12895.51</v>
      </c>
      <c r="L147" s="99"/>
      <c r="M147" s="99">
        <f t="shared" si="63"/>
        <v>0</v>
      </c>
      <c r="N147" s="102">
        <v>12161.45</v>
      </c>
      <c r="O147" s="99">
        <v>12322.26</v>
      </c>
      <c r="P147" s="99"/>
      <c r="Q147" s="99">
        <f t="shared" si="64"/>
        <v>0</v>
      </c>
      <c r="R147" s="99">
        <v>12159.92</v>
      </c>
      <c r="S147" s="99">
        <v>10085.74</v>
      </c>
      <c r="T147" s="99"/>
      <c r="U147" s="99">
        <f t="shared" si="65"/>
        <v>0</v>
      </c>
      <c r="V147" s="99">
        <v>12161.45</v>
      </c>
      <c r="W147" s="99">
        <v>11476.19</v>
      </c>
      <c r="X147" s="99"/>
      <c r="Y147" s="99"/>
      <c r="Z147" s="99">
        <v>12191.72</v>
      </c>
      <c r="AA147" s="99">
        <v>11184.53</v>
      </c>
      <c r="AB147" s="99"/>
      <c r="AC147" s="99"/>
      <c r="AD147" s="99">
        <v>12178.2</v>
      </c>
      <c r="AE147" s="99">
        <v>11207.65</v>
      </c>
      <c r="AF147" s="99"/>
      <c r="AG147" s="99"/>
      <c r="AH147" s="99">
        <v>12206.06</v>
      </c>
      <c r="AI147" s="99">
        <v>13845.34</v>
      </c>
      <c r="AJ147" s="99"/>
      <c r="AK147" s="99">
        <f t="shared" si="78"/>
        <v>0</v>
      </c>
      <c r="AL147" s="99">
        <v>12201.65</v>
      </c>
      <c r="AM147" s="99">
        <v>11846.92</v>
      </c>
      <c r="AN147" s="99"/>
      <c r="AO147" s="99">
        <f t="shared" si="76"/>
        <v>0</v>
      </c>
      <c r="AP147" s="99">
        <v>12206.1</v>
      </c>
      <c r="AQ147" s="99">
        <v>11864.44</v>
      </c>
      <c r="AR147" s="99"/>
      <c r="AS147" s="99">
        <f t="shared" si="77"/>
        <v>0</v>
      </c>
      <c r="AT147" s="99">
        <v>12206.1</v>
      </c>
      <c r="AU147" s="99">
        <v>13123.72</v>
      </c>
      <c r="AV147" s="99"/>
      <c r="AW147" s="99">
        <f t="shared" si="80"/>
        <v>0</v>
      </c>
      <c r="AX147" s="99">
        <v>12206.09</v>
      </c>
      <c r="AY147" s="99">
        <v>13975.87</v>
      </c>
      <c r="AZ147" s="99"/>
      <c r="BA147" s="99">
        <f t="shared" si="79"/>
        <v>0</v>
      </c>
      <c r="BB147" s="99">
        <f t="shared" si="67"/>
        <v>146136.69999999998</v>
      </c>
      <c r="BC147" s="99">
        <f t="shared" si="68"/>
        <v>144217.84</v>
      </c>
      <c r="BD147" s="99">
        <f>AZ147+AV147+AR147+AN147+AJ147+AF147+AB147+X147+T147+P147+L147+H147</f>
        <v>0</v>
      </c>
      <c r="BE147" s="99">
        <f t="shared" si="69"/>
        <v>0</v>
      </c>
      <c r="BF147" s="99">
        <f t="shared" si="70"/>
        <v>-496120.86</v>
      </c>
      <c r="BG147" s="99"/>
      <c r="BH147" s="99"/>
      <c r="BI147" s="99">
        <f t="shared" si="71"/>
        <v>-496120.86</v>
      </c>
      <c r="BJ147" s="99">
        <f t="shared" si="72"/>
        <v>-496120.86</v>
      </c>
      <c r="BK147" s="99">
        <f t="shared" si="73"/>
        <v>0</v>
      </c>
      <c r="BL147" s="99"/>
      <c r="BM147" s="99"/>
      <c r="BN147" s="99"/>
      <c r="BO147" s="99"/>
      <c r="BP147" s="99">
        <f t="shared" si="74"/>
        <v>-496120.86</v>
      </c>
      <c r="BQ147" s="99">
        <f t="shared" si="75"/>
        <v>-496120.86</v>
      </c>
      <c r="BR147" s="99">
        <f t="shared" si="60"/>
        <v>0</v>
      </c>
      <c r="BS147" s="174"/>
      <c r="BT147" s="174"/>
      <c r="BU147" s="174"/>
    </row>
    <row r="148" spans="1:73" s="98" customFormat="1" ht="21" customHeight="1">
      <c r="A148" s="191">
        <v>116</v>
      </c>
      <c r="B148" s="192" t="s">
        <v>151</v>
      </c>
      <c r="C148" s="99"/>
      <c r="D148" s="99"/>
      <c r="E148" s="99"/>
      <c r="F148" s="99"/>
      <c r="G148" s="99"/>
      <c r="H148" s="99"/>
      <c r="I148" s="99"/>
      <c r="J148" s="99"/>
      <c r="K148" s="99"/>
      <c r="L148" s="99"/>
      <c r="M148" s="99"/>
      <c r="N148" s="102"/>
      <c r="O148" s="99"/>
      <c r="P148" s="99"/>
      <c r="Q148" s="99"/>
      <c r="R148" s="99"/>
      <c r="S148" s="99"/>
      <c r="T148" s="99"/>
      <c r="U148" s="99"/>
      <c r="V148" s="99"/>
      <c r="W148" s="99"/>
      <c r="X148" s="99"/>
      <c r="Y148" s="99"/>
      <c r="Z148" s="99"/>
      <c r="AA148" s="99"/>
      <c r="AB148" s="99"/>
      <c r="AC148" s="99"/>
      <c r="AD148" s="99"/>
      <c r="AE148" s="99"/>
      <c r="AF148" s="99"/>
      <c r="AG148" s="99"/>
      <c r="AH148" s="99"/>
      <c r="AI148" s="99"/>
      <c r="AJ148" s="99"/>
      <c r="AK148" s="99"/>
      <c r="AL148" s="99"/>
      <c r="AM148" s="99"/>
      <c r="AN148" s="99"/>
      <c r="AO148" s="99"/>
      <c r="AP148" s="99"/>
      <c r="AQ148" s="99"/>
      <c r="AR148" s="99"/>
      <c r="AS148" s="99"/>
      <c r="AT148" s="99"/>
      <c r="AU148" s="99"/>
      <c r="AV148" s="99"/>
      <c r="AW148" s="99"/>
      <c r="AX148" s="99"/>
      <c r="AY148" s="99"/>
      <c r="AZ148" s="99"/>
      <c r="BA148" s="99"/>
      <c r="BB148" s="99"/>
      <c r="BC148" s="99"/>
      <c r="BD148" s="110">
        <v>63933.44</v>
      </c>
      <c r="BE148" s="99"/>
      <c r="BF148" s="99"/>
      <c r="BG148" s="99"/>
      <c r="BH148" s="99"/>
      <c r="BI148" s="99"/>
      <c r="BJ148" s="99"/>
      <c r="BK148" s="99"/>
      <c r="BL148" s="99"/>
      <c r="BM148" s="99"/>
      <c r="BN148" s="99"/>
      <c r="BO148" s="99"/>
      <c r="BP148" s="99"/>
      <c r="BQ148" s="99"/>
      <c r="BR148" s="99"/>
      <c r="BS148" s="174" t="s">
        <v>232</v>
      </c>
      <c r="BT148" s="174" t="s">
        <v>233</v>
      </c>
      <c r="BU148" s="174" t="s">
        <v>234</v>
      </c>
    </row>
    <row r="149" spans="1:73" s="98" customFormat="1" ht="40.5" customHeight="1">
      <c r="A149" s="191"/>
      <c r="B149" s="192"/>
      <c r="C149" s="99"/>
      <c r="D149" s="99"/>
      <c r="E149" s="99"/>
      <c r="F149" s="99"/>
      <c r="G149" s="99"/>
      <c r="H149" s="99"/>
      <c r="I149" s="99"/>
      <c r="J149" s="99"/>
      <c r="K149" s="99"/>
      <c r="L149" s="99"/>
      <c r="M149" s="99"/>
      <c r="N149" s="102"/>
      <c r="O149" s="99"/>
      <c r="P149" s="99"/>
      <c r="Q149" s="99"/>
      <c r="R149" s="99"/>
      <c r="S149" s="99"/>
      <c r="T149" s="99"/>
      <c r="U149" s="99"/>
      <c r="V149" s="99"/>
      <c r="W149" s="99"/>
      <c r="X149" s="99"/>
      <c r="Y149" s="99"/>
      <c r="Z149" s="99"/>
      <c r="AA149" s="99"/>
      <c r="AB149" s="99"/>
      <c r="AC149" s="99"/>
      <c r="AD149" s="99"/>
      <c r="AE149" s="99"/>
      <c r="AF149" s="99"/>
      <c r="AG149" s="99"/>
      <c r="AH149" s="99"/>
      <c r="AI149" s="99"/>
      <c r="AJ149" s="99"/>
      <c r="AK149" s="99"/>
      <c r="AL149" s="99"/>
      <c r="AM149" s="99"/>
      <c r="AN149" s="99"/>
      <c r="AO149" s="99"/>
      <c r="AP149" s="99"/>
      <c r="AQ149" s="99"/>
      <c r="AR149" s="99"/>
      <c r="AS149" s="99"/>
      <c r="AT149" s="99"/>
      <c r="AU149" s="99"/>
      <c r="AV149" s="99"/>
      <c r="AW149" s="99"/>
      <c r="AX149" s="99"/>
      <c r="AY149" s="99"/>
      <c r="AZ149" s="99"/>
      <c r="BA149" s="99"/>
      <c r="BB149" s="99"/>
      <c r="BC149" s="99"/>
      <c r="BD149" s="110"/>
      <c r="BE149" s="99"/>
      <c r="BF149" s="99"/>
      <c r="BG149" s="99"/>
      <c r="BH149" s="99"/>
      <c r="BI149" s="99"/>
      <c r="BJ149" s="99"/>
      <c r="BK149" s="99"/>
      <c r="BL149" s="99"/>
      <c r="BM149" s="99"/>
      <c r="BN149" s="99"/>
      <c r="BO149" s="99"/>
      <c r="BP149" s="99"/>
      <c r="BQ149" s="99"/>
      <c r="BR149" s="99"/>
      <c r="BS149" s="174" t="s">
        <v>305</v>
      </c>
      <c r="BT149" s="174" t="s">
        <v>306</v>
      </c>
      <c r="BU149" s="174" t="s">
        <v>283</v>
      </c>
    </row>
    <row r="150" spans="1:73" s="98" customFormat="1" ht="21" customHeight="1">
      <c r="A150" s="191"/>
      <c r="B150" s="192"/>
      <c r="C150" s="99">
        <v>165043.85</v>
      </c>
      <c r="D150" s="99">
        <f t="shared" si="62"/>
        <v>153508.09</v>
      </c>
      <c r="E150" s="99">
        <v>11535.76</v>
      </c>
      <c r="F150" s="99">
        <v>3973.18</v>
      </c>
      <c r="G150" s="99">
        <v>3019.28</v>
      </c>
      <c r="H150" s="99"/>
      <c r="I150" s="99"/>
      <c r="J150" s="99">
        <v>3973.18</v>
      </c>
      <c r="K150" s="99">
        <v>3877.61</v>
      </c>
      <c r="L150" s="99"/>
      <c r="M150" s="99">
        <f t="shared" si="63"/>
        <v>0</v>
      </c>
      <c r="N150" s="102">
        <v>3973.18</v>
      </c>
      <c r="O150" s="99">
        <v>4115.45</v>
      </c>
      <c r="P150" s="99"/>
      <c r="Q150" s="99">
        <f t="shared" si="64"/>
        <v>0</v>
      </c>
      <c r="R150" s="99">
        <v>3973.18</v>
      </c>
      <c r="S150" s="99">
        <v>3651.6</v>
      </c>
      <c r="T150" s="99"/>
      <c r="U150" s="99">
        <f t="shared" si="65"/>
        <v>0</v>
      </c>
      <c r="V150" s="99">
        <v>3973.19</v>
      </c>
      <c r="W150" s="99">
        <v>4749.17</v>
      </c>
      <c r="X150" s="99"/>
      <c r="Y150" s="99"/>
      <c r="Z150" s="99">
        <v>3973.18</v>
      </c>
      <c r="AA150" s="99">
        <v>3999.1</v>
      </c>
      <c r="AB150" s="99"/>
      <c r="AC150" s="99"/>
      <c r="AD150" s="99">
        <v>3973.17</v>
      </c>
      <c r="AE150" s="99">
        <v>3231.26</v>
      </c>
      <c r="AF150" s="99"/>
      <c r="AG150" s="99"/>
      <c r="AH150" s="99">
        <v>3973.18</v>
      </c>
      <c r="AI150" s="99">
        <v>4164.95</v>
      </c>
      <c r="AJ150" s="114">
        <v>20726.7</v>
      </c>
      <c r="AK150" s="114">
        <f t="shared" si="78"/>
        <v>17565</v>
      </c>
      <c r="AL150" s="99">
        <v>3973.17</v>
      </c>
      <c r="AM150" s="99">
        <v>4249.8</v>
      </c>
      <c r="AN150" s="99"/>
      <c r="AO150" s="99">
        <f t="shared" si="76"/>
        <v>0</v>
      </c>
      <c r="AP150" s="99">
        <v>3973.17</v>
      </c>
      <c r="AQ150" s="99">
        <v>3922.28</v>
      </c>
      <c r="AR150" s="99"/>
      <c r="AS150" s="99">
        <f t="shared" si="77"/>
        <v>0</v>
      </c>
      <c r="AT150" s="99">
        <v>3973.18</v>
      </c>
      <c r="AU150" s="99">
        <v>4190.73</v>
      </c>
      <c r="AV150" s="99">
        <v>8514</v>
      </c>
      <c r="AW150" s="99">
        <f>AV150</f>
        <v>8514</v>
      </c>
      <c r="AX150" s="99">
        <v>3973.19</v>
      </c>
      <c r="AY150" s="99">
        <v>4932.08</v>
      </c>
      <c r="AZ150" s="99">
        <v>34692.74</v>
      </c>
      <c r="BA150" s="99">
        <f t="shared" si="79"/>
        <v>29400.627118644068</v>
      </c>
      <c r="BB150" s="99">
        <f t="shared" si="67"/>
        <v>47678.149999999994</v>
      </c>
      <c r="BC150" s="99">
        <f t="shared" si="68"/>
        <v>48103.30999999999</v>
      </c>
      <c r="BD150" s="110"/>
      <c r="BE150" s="99">
        <f t="shared" si="69"/>
        <v>55479.62711864407</v>
      </c>
      <c r="BF150" s="99">
        <f>C150+BC150-BD148</f>
        <v>149213.72</v>
      </c>
      <c r="BG150" s="99"/>
      <c r="BH150" s="99"/>
      <c r="BI150" s="99">
        <f t="shared" si="71"/>
        <v>149213.72</v>
      </c>
      <c r="BJ150" s="99">
        <f t="shared" si="72"/>
        <v>201611.4</v>
      </c>
      <c r="BK150" s="99">
        <f t="shared" si="73"/>
        <v>11535.76</v>
      </c>
      <c r="BL150" s="99"/>
      <c r="BM150" s="99"/>
      <c r="BN150" s="99"/>
      <c r="BO150" s="99"/>
      <c r="BP150" s="99">
        <f>C150+BC150-BD148-BL150-BM150</f>
        <v>149213.72</v>
      </c>
      <c r="BQ150" s="99">
        <f>D150+BC150-BD148-BL150</f>
        <v>137677.96</v>
      </c>
      <c r="BR150" s="99">
        <f t="shared" si="60"/>
        <v>11535.76</v>
      </c>
      <c r="BS150" s="174" t="s">
        <v>303</v>
      </c>
      <c r="BT150" s="174" t="s">
        <v>304</v>
      </c>
      <c r="BU150" s="174" t="s">
        <v>342</v>
      </c>
    </row>
    <row r="151" spans="1:73" s="98" customFormat="1" ht="21" customHeight="1">
      <c r="A151" s="101">
        <v>117</v>
      </c>
      <c r="B151" s="174" t="s">
        <v>152</v>
      </c>
      <c r="C151" s="99">
        <v>248539.79</v>
      </c>
      <c r="D151" s="99">
        <f t="shared" si="62"/>
        <v>248539.79</v>
      </c>
      <c r="E151" s="99"/>
      <c r="F151" s="99">
        <v>12044.2</v>
      </c>
      <c r="G151" s="99">
        <v>9656.19</v>
      </c>
      <c r="H151" s="99"/>
      <c r="I151" s="99"/>
      <c r="J151" s="99">
        <v>12044.22</v>
      </c>
      <c r="K151" s="99">
        <v>11191.44</v>
      </c>
      <c r="L151" s="99"/>
      <c r="M151" s="99">
        <f t="shared" si="63"/>
        <v>0</v>
      </c>
      <c r="N151" s="102">
        <v>12044.22</v>
      </c>
      <c r="O151" s="99">
        <v>14211.97</v>
      </c>
      <c r="P151" s="99"/>
      <c r="Q151" s="99">
        <f t="shared" si="64"/>
        <v>0</v>
      </c>
      <c r="R151" s="99">
        <v>12044.24</v>
      </c>
      <c r="S151" s="99">
        <v>10761.89</v>
      </c>
      <c r="T151" s="99">
        <v>20090.26</v>
      </c>
      <c r="U151" s="99">
        <f t="shared" si="65"/>
        <v>17025.64406779661</v>
      </c>
      <c r="V151" s="99">
        <v>12044.22</v>
      </c>
      <c r="W151" s="99">
        <v>13388.35</v>
      </c>
      <c r="X151" s="99"/>
      <c r="Y151" s="99"/>
      <c r="Z151" s="99">
        <v>12044.24</v>
      </c>
      <c r="AA151" s="99">
        <v>11923.7</v>
      </c>
      <c r="AB151" s="99"/>
      <c r="AC151" s="99"/>
      <c r="AD151" s="99">
        <v>12044.23</v>
      </c>
      <c r="AE151" s="99">
        <v>11302.76</v>
      </c>
      <c r="AF151" s="99"/>
      <c r="AG151" s="99"/>
      <c r="AH151" s="99">
        <v>12044.21</v>
      </c>
      <c r="AI151" s="99">
        <v>12022.73</v>
      </c>
      <c r="AJ151" s="99"/>
      <c r="AK151" s="99">
        <f t="shared" si="78"/>
        <v>0</v>
      </c>
      <c r="AL151" s="99">
        <v>12044.23</v>
      </c>
      <c r="AM151" s="99">
        <v>12765.36</v>
      </c>
      <c r="AN151" s="99"/>
      <c r="AO151" s="99">
        <f t="shared" si="76"/>
        <v>0</v>
      </c>
      <c r="AP151" s="99">
        <v>12041.58</v>
      </c>
      <c r="AQ151" s="99">
        <v>11973.55</v>
      </c>
      <c r="AR151" s="99"/>
      <c r="AS151" s="99">
        <f t="shared" si="77"/>
        <v>0</v>
      </c>
      <c r="AT151" s="99">
        <v>12044.23</v>
      </c>
      <c r="AU151" s="99">
        <v>12870.21</v>
      </c>
      <c r="AV151" s="99"/>
      <c r="AW151" s="99">
        <f aca="true" t="shared" si="81" ref="AW151:AW175">AV151/1.18</f>
        <v>0</v>
      </c>
      <c r="AX151" s="99">
        <v>12110.51</v>
      </c>
      <c r="AY151" s="99">
        <v>12841.99</v>
      </c>
      <c r="AZ151" s="99"/>
      <c r="BA151" s="99">
        <f t="shared" si="79"/>
        <v>0</v>
      </c>
      <c r="BB151" s="99">
        <f t="shared" si="67"/>
        <v>144594.33000000002</v>
      </c>
      <c r="BC151" s="99">
        <f t="shared" si="68"/>
        <v>144910.13999999998</v>
      </c>
      <c r="BD151" s="99">
        <v>20090.26</v>
      </c>
      <c r="BE151" s="99">
        <f t="shared" si="69"/>
        <v>17025.64406779661</v>
      </c>
      <c r="BF151" s="99">
        <f t="shared" si="70"/>
        <v>373359.67</v>
      </c>
      <c r="BG151" s="99"/>
      <c r="BH151" s="99"/>
      <c r="BI151" s="99">
        <f t="shared" si="71"/>
        <v>373359.67</v>
      </c>
      <c r="BJ151" s="99">
        <f t="shared" si="72"/>
        <v>393449.93</v>
      </c>
      <c r="BK151" s="99">
        <f t="shared" si="73"/>
        <v>0</v>
      </c>
      <c r="BL151" s="99"/>
      <c r="BM151" s="99"/>
      <c r="BN151" s="99"/>
      <c r="BO151" s="99"/>
      <c r="BP151" s="99">
        <f t="shared" si="74"/>
        <v>373359.67</v>
      </c>
      <c r="BQ151" s="99">
        <f t="shared" si="75"/>
        <v>373359.67</v>
      </c>
      <c r="BR151" s="99">
        <f t="shared" si="60"/>
        <v>0</v>
      </c>
      <c r="BS151" s="174" t="s">
        <v>232</v>
      </c>
      <c r="BT151" s="174" t="s">
        <v>233</v>
      </c>
      <c r="BU151" s="174" t="s">
        <v>234</v>
      </c>
    </row>
    <row r="152" spans="1:73" s="98" customFormat="1" ht="21" customHeight="1">
      <c r="A152" s="101">
        <v>118</v>
      </c>
      <c r="B152" s="174" t="s">
        <v>153</v>
      </c>
      <c r="C152" s="99">
        <v>84447.32</v>
      </c>
      <c r="D152" s="99">
        <f t="shared" si="62"/>
        <v>58383.600000000006</v>
      </c>
      <c r="E152" s="99">
        <v>26063.72</v>
      </c>
      <c r="F152" s="99">
        <v>5138.95</v>
      </c>
      <c r="G152" s="99">
        <v>3751.1</v>
      </c>
      <c r="H152" s="99"/>
      <c r="I152" s="99"/>
      <c r="J152" s="99">
        <v>5198.46</v>
      </c>
      <c r="K152" s="99">
        <v>4987.07</v>
      </c>
      <c r="L152" s="99"/>
      <c r="M152" s="99">
        <f t="shared" si="63"/>
        <v>0</v>
      </c>
      <c r="N152" s="102">
        <v>5198.46</v>
      </c>
      <c r="O152" s="99">
        <v>5042.32</v>
      </c>
      <c r="P152" s="99"/>
      <c r="Q152" s="99">
        <f t="shared" si="64"/>
        <v>0</v>
      </c>
      <c r="R152" s="99">
        <v>5198.45</v>
      </c>
      <c r="S152" s="99">
        <v>4047.3</v>
      </c>
      <c r="T152" s="99"/>
      <c r="U152" s="99">
        <f t="shared" si="65"/>
        <v>0</v>
      </c>
      <c r="V152" s="99">
        <v>5198.46</v>
      </c>
      <c r="W152" s="99">
        <v>5706.59</v>
      </c>
      <c r="X152" s="99"/>
      <c r="Y152" s="99"/>
      <c r="Z152" s="99">
        <v>5242</v>
      </c>
      <c r="AA152" s="99">
        <v>5383.42</v>
      </c>
      <c r="AB152" s="99"/>
      <c r="AC152" s="99"/>
      <c r="AD152" s="99">
        <v>5242</v>
      </c>
      <c r="AE152" s="99">
        <v>4724.44</v>
      </c>
      <c r="AF152" s="99"/>
      <c r="AG152" s="99"/>
      <c r="AH152" s="99">
        <v>5317.83</v>
      </c>
      <c r="AI152" s="99">
        <v>4922.89</v>
      </c>
      <c r="AJ152" s="99">
        <v>3225.55</v>
      </c>
      <c r="AK152" s="99">
        <f t="shared" si="78"/>
        <v>2733.5169491525426</v>
      </c>
      <c r="AL152" s="99">
        <v>5317.84</v>
      </c>
      <c r="AM152" s="99">
        <v>5082.35</v>
      </c>
      <c r="AN152" s="99"/>
      <c r="AO152" s="99">
        <f t="shared" si="76"/>
        <v>0</v>
      </c>
      <c r="AP152" s="99">
        <v>5317.84</v>
      </c>
      <c r="AQ152" s="99">
        <v>4901.11</v>
      </c>
      <c r="AR152" s="99"/>
      <c r="AS152" s="99">
        <f t="shared" si="77"/>
        <v>0</v>
      </c>
      <c r="AT152" s="99">
        <v>5317.83</v>
      </c>
      <c r="AU152" s="99">
        <v>4409.08</v>
      </c>
      <c r="AV152" s="99"/>
      <c r="AW152" s="99">
        <f t="shared" si="81"/>
        <v>0</v>
      </c>
      <c r="AX152" s="99">
        <v>5317.85</v>
      </c>
      <c r="AY152" s="99">
        <v>5112.23</v>
      </c>
      <c r="AZ152" s="99"/>
      <c r="BA152" s="99">
        <f t="shared" si="79"/>
        <v>0</v>
      </c>
      <c r="BB152" s="99">
        <f t="shared" si="67"/>
        <v>63005.969999999994</v>
      </c>
      <c r="BC152" s="99">
        <f t="shared" si="68"/>
        <v>58069.9</v>
      </c>
      <c r="BD152" s="99">
        <v>3225.55</v>
      </c>
      <c r="BE152" s="99">
        <f t="shared" si="69"/>
        <v>2733.5169491525426</v>
      </c>
      <c r="BF152" s="99">
        <f t="shared" si="70"/>
        <v>139291.67</v>
      </c>
      <c r="BG152" s="99"/>
      <c r="BH152" s="99"/>
      <c r="BI152" s="99">
        <f t="shared" si="71"/>
        <v>139291.67</v>
      </c>
      <c r="BJ152" s="99">
        <f t="shared" si="72"/>
        <v>116453.5</v>
      </c>
      <c r="BK152" s="99">
        <f t="shared" si="73"/>
        <v>26063.72</v>
      </c>
      <c r="BL152" s="99"/>
      <c r="BM152" s="99"/>
      <c r="BN152" s="99"/>
      <c r="BO152" s="99"/>
      <c r="BP152" s="99">
        <f t="shared" si="74"/>
        <v>139291.67</v>
      </c>
      <c r="BQ152" s="99">
        <f t="shared" si="75"/>
        <v>113227.95</v>
      </c>
      <c r="BR152" s="99">
        <f t="shared" si="60"/>
        <v>26063.72</v>
      </c>
      <c r="BS152" s="174" t="s">
        <v>232</v>
      </c>
      <c r="BT152" s="174" t="s">
        <v>233</v>
      </c>
      <c r="BU152" s="174" t="s">
        <v>234</v>
      </c>
    </row>
    <row r="153" spans="1:73" s="98" customFormat="1" ht="21" customHeight="1">
      <c r="A153" s="101">
        <v>119</v>
      </c>
      <c r="B153" s="174" t="s">
        <v>154</v>
      </c>
      <c r="C153" s="99">
        <v>1381038.37</v>
      </c>
      <c r="D153" s="99">
        <f t="shared" si="62"/>
        <v>1119688.58</v>
      </c>
      <c r="E153" s="113">
        <v>261349.79</v>
      </c>
      <c r="F153" s="99">
        <v>28163.25</v>
      </c>
      <c r="G153" s="99">
        <v>23748.72</v>
      </c>
      <c r="H153" s="99"/>
      <c r="I153" s="99"/>
      <c r="J153" s="99">
        <v>28262.31</v>
      </c>
      <c r="K153" s="99">
        <v>25619</v>
      </c>
      <c r="L153" s="99"/>
      <c r="M153" s="99">
        <f t="shared" si="63"/>
        <v>0</v>
      </c>
      <c r="N153" s="102">
        <v>28328.17</v>
      </c>
      <c r="O153" s="99">
        <v>34025.62</v>
      </c>
      <c r="P153" s="99"/>
      <c r="Q153" s="99">
        <f t="shared" si="64"/>
        <v>0</v>
      </c>
      <c r="R153" s="99">
        <v>28328.15</v>
      </c>
      <c r="S153" s="99">
        <v>23655.44</v>
      </c>
      <c r="T153" s="99">
        <f>5601.39+5601.39</f>
        <v>11202.78</v>
      </c>
      <c r="U153" s="99">
        <f t="shared" si="65"/>
        <v>9493.881355932204</v>
      </c>
      <c r="V153" s="99">
        <v>28328.17</v>
      </c>
      <c r="W153" s="99">
        <v>28453.45</v>
      </c>
      <c r="X153" s="99">
        <f>4185.66+4759.84</f>
        <v>8945.5</v>
      </c>
      <c r="Y153" s="99">
        <f>X153/1.18</f>
        <v>7580.932203389831</v>
      </c>
      <c r="Z153" s="99">
        <v>29205.54</v>
      </c>
      <c r="AA153" s="99">
        <v>28641.6</v>
      </c>
      <c r="AB153" s="99"/>
      <c r="AC153" s="99"/>
      <c r="AD153" s="99">
        <v>28426.64</v>
      </c>
      <c r="AE153" s="99">
        <v>27175.52</v>
      </c>
      <c r="AF153" s="99"/>
      <c r="AG153" s="99"/>
      <c r="AH153" s="99">
        <v>28459.34</v>
      </c>
      <c r="AI153" s="99">
        <v>28710.75</v>
      </c>
      <c r="AJ153" s="99"/>
      <c r="AK153" s="99">
        <f t="shared" si="78"/>
        <v>0</v>
      </c>
      <c r="AL153" s="99">
        <v>28459.36</v>
      </c>
      <c r="AM153" s="99">
        <v>30550.02</v>
      </c>
      <c r="AN153" s="99">
        <f>4216.53+3241.36</f>
        <v>7457.889999999999</v>
      </c>
      <c r="AO153" s="99">
        <f t="shared" si="76"/>
        <v>6320.245762711865</v>
      </c>
      <c r="AP153" s="99">
        <v>28459.39</v>
      </c>
      <c r="AQ153" s="99">
        <v>31624.61</v>
      </c>
      <c r="AR153" s="99"/>
      <c r="AS153" s="99">
        <f t="shared" si="77"/>
        <v>0</v>
      </c>
      <c r="AT153" s="99">
        <v>28459.33</v>
      </c>
      <c r="AU153" s="99">
        <v>28111.08</v>
      </c>
      <c r="AV153" s="99"/>
      <c r="AW153" s="99">
        <f t="shared" si="81"/>
        <v>0</v>
      </c>
      <c r="AX153" s="99">
        <v>28509.66</v>
      </c>
      <c r="AY153" s="99">
        <v>29945.75</v>
      </c>
      <c r="AZ153" s="99">
        <v>1172320</v>
      </c>
      <c r="BA153" s="99">
        <f>AZ153/1.18-0.01</f>
        <v>993491.5154237289</v>
      </c>
      <c r="BB153" s="99">
        <f t="shared" si="67"/>
        <v>341389.31000000006</v>
      </c>
      <c r="BC153" s="99">
        <f t="shared" si="68"/>
        <v>340261.56000000006</v>
      </c>
      <c r="BD153" s="99">
        <v>1199926.17</v>
      </c>
      <c r="BE153" s="99">
        <f t="shared" si="69"/>
        <v>1016886.5747457627</v>
      </c>
      <c r="BF153" s="99">
        <f t="shared" si="70"/>
        <v>521373.76000000024</v>
      </c>
      <c r="BG153" s="99">
        <v>23219.52</v>
      </c>
      <c r="BH153" s="99"/>
      <c r="BI153" s="99">
        <f t="shared" si="71"/>
        <v>544593.2800000003</v>
      </c>
      <c r="BJ153" s="99">
        <f t="shared" si="72"/>
        <v>1459950.1400000001</v>
      </c>
      <c r="BK153" s="99">
        <f t="shared" si="73"/>
        <v>261349.79</v>
      </c>
      <c r="BL153" s="99"/>
      <c r="BM153" s="99"/>
      <c r="BN153" s="99"/>
      <c r="BO153" s="99"/>
      <c r="BP153" s="99">
        <f t="shared" si="74"/>
        <v>521373.76000000024</v>
      </c>
      <c r="BQ153" s="99">
        <f t="shared" si="75"/>
        <v>260023.9700000002</v>
      </c>
      <c r="BR153" s="99">
        <f t="shared" si="60"/>
        <v>261349.79</v>
      </c>
      <c r="BS153" s="174" t="s">
        <v>224</v>
      </c>
      <c r="BT153" s="174" t="s">
        <v>258</v>
      </c>
      <c r="BU153" s="174" t="s">
        <v>307</v>
      </c>
    </row>
    <row r="154" spans="1:73" s="98" customFormat="1" ht="21" customHeight="1">
      <c r="A154" s="101"/>
      <c r="B154" s="174"/>
      <c r="C154" s="99"/>
      <c r="D154" s="99"/>
      <c r="E154" s="113"/>
      <c r="F154" s="99"/>
      <c r="G154" s="99"/>
      <c r="H154" s="99"/>
      <c r="I154" s="99"/>
      <c r="J154" s="99"/>
      <c r="K154" s="99"/>
      <c r="L154" s="99"/>
      <c r="M154" s="99"/>
      <c r="N154" s="102"/>
      <c r="O154" s="99"/>
      <c r="P154" s="99"/>
      <c r="Q154" s="99"/>
      <c r="R154" s="99"/>
      <c r="S154" s="99"/>
      <c r="T154" s="99"/>
      <c r="U154" s="99"/>
      <c r="V154" s="99"/>
      <c r="W154" s="99"/>
      <c r="X154" s="99"/>
      <c r="Y154" s="99"/>
      <c r="Z154" s="99"/>
      <c r="AA154" s="99"/>
      <c r="AB154" s="99"/>
      <c r="AC154" s="99"/>
      <c r="AD154" s="99"/>
      <c r="AE154" s="99"/>
      <c r="AF154" s="99"/>
      <c r="AG154" s="99"/>
      <c r="AH154" s="99"/>
      <c r="AI154" s="99"/>
      <c r="AJ154" s="99"/>
      <c r="AK154" s="99"/>
      <c r="AL154" s="99"/>
      <c r="AM154" s="99"/>
      <c r="AN154" s="99"/>
      <c r="AO154" s="99"/>
      <c r="AP154" s="99"/>
      <c r="AQ154" s="99"/>
      <c r="AR154" s="99"/>
      <c r="AS154" s="99"/>
      <c r="AT154" s="99"/>
      <c r="AU154" s="99"/>
      <c r="AV154" s="99"/>
      <c r="AW154" s="99"/>
      <c r="AX154" s="99"/>
      <c r="AY154" s="99"/>
      <c r="AZ154" s="99"/>
      <c r="BA154" s="99"/>
      <c r="BB154" s="99"/>
      <c r="BC154" s="99"/>
      <c r="BD154" s="99"/>
      <c r="BE154" s="99"/>
      <c r="BF154" s="99"/>
      <c r="BG154" s="99"/>
      <c r="BH154" s="99"/>
      <c r="BI154" s="99"/>
      <c r="BJ154" s="99"/>
      <c r="BK154" s="99"/>
      <c r="BL154" s="99"/>
      <c r="BM154" s="99"/>
      <c r="BN154" s="99"/>
      <c r="BO154" s="99"/>
      <c r="BP154" s="99"/>
      <c r="BQ154" s="99"/>
      <c r="BR154" s="99"/>
      <c r="BS154" s="174" t="s">
        <v>232</v>
      </c>
      <c r="BT154" s="174" t="s">
        <v>233</v>
      </c>
      <c r="BU154" s="174" t="s">
        <v>234</v>
      </c>
    </row>
    <row r="155" spans="1:73" s="98" customFormat="1" ht="21" customHeight="1">
      <c r="A155" s="101">
        <v>120</v>
      </c>
      <c r="B155" s="174" t="s">
        <v>155</v>
      </c>
      <c r="C155" s="99">
        <v>237858.4</v>
      </c>
      <c r="D155" s="99">
        <f t="shared" si="62"/>
        <v>235171.69999999998</v>
      </c>
      <c r="E155" s="99">
        <v>2686.7</v>
      </c>
      <c r="F155" s="99">
        <v>11903.4</v>
      </c>
      <c r="G155" s="99">
        <v>9463.55</v>
      </c>
      <c r="H155" s="99"/>
      <c r="I155" s="99"/>
      <c r="J155" s="99">
        <v>11903.39</v>
      </c>
      <c r="K155" s="99">
        <v>11439.07</v>
      </c>
      <c r="L155" s="99"/>
      <c r="M155" s="99">
        <f t="shared" si="63"/>
        <v>0</v>
      </c>
      <c r="N155" s="102">
        <v>11903.41</v>
      </c>
      <c r="O155" s="99">
        <v>14002.06</v>
      </c>
      <c r="P155" s="99"/>
      <c r="Q155" s="99">
        <f t="shared" si="64"/>
        <v>0</v>
      </c>
      <c r="R155" s="99">
        <v>12286.3</v>
      </c>
      <c r="S155" s="99">
        <v>10325.75</v>
      </c>
      <c r="T155" s="99"/>
      <c r="U155" s="99">
        <f t="shared" si="65"/>
        <v>0</v>
      </c>
      <c r="V155" s="99">
        <v>11953.5</v>
      </c>
      <c r="W155" s="99">
        <v>12257.53</v>
      </c>
      <c r="X155" s="99"/>
      <c r="Y155" s="99"/>
      <c r="Z155" s="99">
        <v>12343.74</v>
      </c>
      <c r="AA155" s="99">
        <v>12880.06</v>
      </c>
      <c r="AB155" s="99"/>
      <c r="AC155" s="99"/>
      <c r="AD155" s="99">
        <v>12003.39</v>
      </c>
      <c r="AE155" s="99">
        <v>12028.1</v>
      </c>
      <c r="AF155" s="99"/>
      <c r="AG155" s="99"/>
      <c r="AH155" s="99">
        <v>12003.36</v>
      </c>
      <c r="AI155" s="99">
        <v>12217.2</v>
      </c>
      <c r="AJ155" s="99"/>
      <c r="AK155" s="99">
        <f t="shared" si="78"/>
        <v>0</v>
      </c>
      <c r="AL155" s="99">
        <v>12003.37</v>
      </c>
      <c r="AM155" s="99">
        <v>12934.33</v>
      </c>
      <c r="AN155" s="99"/>
      <c r="AO155" s="99">
        <f t="shared" si="76"/>
        <v>0</v>
      </c>
      <c r="AP155" s="99">
        <v>12068.3</v>
      </c>
      <c r="AQ155" s="99">
        <v>12369.13</v>
      </c>
      <c r="AR155" s="99"/>
      <c r="AS155" s="99">
        <f t="shared" si="77"/>
        <v>0</v>
      </c>
      <c r="AT155" s="99">
        <v>12068.31</v>
      </c>
      <c r="AU155" s="99">
        <v>11225.59</v>
      </c>
      <c r="AV155" s="99"/>
      <c r="AW155" s="99">
        <f t="shared" si="81"/>
        <v>0</v>
      </c>
      <c r="AX155" s="99">
        <v>12068.32</v>
      </c>
      <c r="AY155" s="99">
        <v>15961.28</v>
      </c>
      <c r="AZ155" s="99"/>
      <c r="BA155" s="99">
        <f aca="true" t="shared" si="82" ref="BA155:BA208">AZ155/1.18</f>
        <v>0</v>
      </c>
      <c r="BB155" s="99">
        <f t="shared" si="67"/>
        <v>144508.79</v>
      </c>
      <c r="BC155" s="99">
        <f t="shared" si="68"/>
        <v>147103.65</v>
      </c>
      <c r="BD155" s="99">
        <f>AZ155+AV155+AR155+AN155+AJ155+AF155+AB155+X155+T155+P155+L155+H155</f>
        <v>0</v>
      </c>
      <c r="BE155" s="99">
        <f t="shared" si="69"/>
        <v>0</v>
      </c>
      <c r="BF155" s="99">
        <f t="shared" si="70"/>
        <v>384962.05</v>
      </c>
      <c r="BG155" s="99"/>
      <c r="BH155" s="99"/>
      <c r="BI155" s="99">
        <f t="shared" si="71"/>
        <v>384962.05</v>
      </c>
      <c r="BJ155" s="99">
        <f t="shared" si="72"/>
        <v>382275.35</v>
      </c>
      <c r="BK155" s="99">
        <f t="shared" si="73"/>
        <v>2686.7</v>
      </c>
      <c r="BL155" s="99"/>
      <c r="BM155" s="99"/>
      <c r="BN155" s="99"/>
      <c r="BO155" s="99"/>
      <c r="BP155" s="99">
        <f t="shared" si="74"/>
        <v>384962.05</v>
      </c>
      <c r="BQ155" s="99">
        <f t="shared" si="75"/>
        <v>382275.35</v>
      </c>
      <c r="BR155" s="99">
        <f aca="true" t="shared" si="83" ref="BR155:BR195">E155-BM155</f>
        <v>2686.7</v>
      </c>
      <c r="BS155" s="174"/>
      <c r="BT155" s="174"/>
      <c r="BU155" s="174"/>
    </row>
    <row r="156" spans="1:73" s="98" customFormat="1" ht="21" customHeight="1">
      <c r="A156" s="101">
        <v>121</v>
      </c>
      <c r="B156" s="174" t="s">
        <v>156</v>
      </c>
      <c r="C156" s="99">
        <v>364335.35</v>
      </c>
      <c r="D156" s="99">
        <f t="shared" si="62"/>
        <v>302355.69999999995</v>
      </c>
      <c r="E156" s="99">
        <v>61979.65</v>
      </c>
      <c r="F156" s="99">
        <v>7287.51</v>
      </c>
      <c r="G156" s="99">
        <v>5228.23</v>
      </c>
      <c r="H156" s="99"/>
      <c r="I156" s="99"/>
      <c r="J156" s="99">
        <v>7339.44</v>
      </c>
      <c r="K156" s="99">
        <v>8344.09</v>
      </c>
      <c r="L156" s="99"/>
      <c r="M156" s="99">
        <f t="shared" si="63"/>
        <v>0</v>
      </c>
      <c r="N156" s="102">
        <v>8011.58</v>
      </c>
      <c r="O156" s="99">
        <v>8203.37</v>
      </c>
      <c r="P156" s="99"/>
      <c r="Q156" s="99">
        <f t="shared" si="64"/>
        <v>0</v>
      </c>
      <c r="R156" s="99">
        <v>7391.45</v>
      </c>
      <c r="S156" s="99">
        <v>6527.83</v>
      </c>
      <c r="T156" s="99"/>
      <c r="U156" s="99">
        <f t="shared" si="65"/>
        <v>0</v>
      </c>
      <c r="V156" s="99">
        <v>7391.45</v>
      </c>
      <c r="W156" s="99">
        <v>7515.84</v>
      </c>
      <c r="X156" s="99"/>
      <c r="Y156" s="99"/>
      <c r="Z156" s="99">
        <v>7391.45</v>
      </c>
      <c r="AA156" s="99">
        <v>7235.51</v>
      </c>
      <c r="AB156" s="99"/>
      <c r="AC156" s="99"/>
      <c r="AD156" s="99">
        <v>7391.44</v>
      </c>
      <c r="AE156" s="99">
        <v>7384.06</v>
      </c>
      <c r="AF156" s="99"/>
      <c r="AG156" s="99"/>
      <c r="AH156" s="99">
        <v>7391.47</v>
      </c>
      <c r="AI156" s="99">
        <v>7430.45</v>
      </c>
      <c r="AJ156" s="99"/>
      <c r="AK156" s="99">
        <f t="shared" si="78"/>
        <v>0</v>
      </c>
      <c r="AL156" s="99">
        <v>7391.45</v>
      </c>
      <c r="AM156" s="99">
        <v>7449.2</v>
      </c>
      <c r="AN156" s="99"/>
      <c r="AO156" s="99">
        <f t="shared" si="76"/>
        <v>0</v>
      </c>
      <c r="AP156" s="99">
        <v>7391.45</v>
      </c>
      <c r="AQ156" s="99">
        <v>7418.79</v>
      </c>
      <c r="AR156" s="99"/>
      <c r="AS156" s="99">
        <f t="shared" si="77"/>
        <v>0</v>
      </c>
      <c r="AT156" s="99">
        <v>7391.44</v>
      </c>
      <c r="AU156" s="99">
        <v>7216.42</v>
      </c>
      <c r="AV156" s="99"/>
      <c r="AW156" s="99">
        <f t="shared" si="81"/>
        <v>0</v>
      </c>
      <c r="AX156" s="99">
        <v>7391.45</v>
      </c>
      <c r="AY156" s="99">
        <v>8302.53</v>
      </c>
      <c r="AZ156" s="99"/>
      <c r="BA156" s="99">
        <f t="shared" si="82"/>
        <v>0</v>
      </c>
      <c r="BB156" s="99">
        <f t="shared" si="67"/>
        <v>89161.58</v>
      </c>
      <c r="BC156" s="99">
        <f t="shared" si="68"/>
        <v>88256.31999999999</v>
      </c>
      <c r="BD156" s="99">
        <f>AZ156+AV156+AR156+AN156+AJ156+AF156+AB156+X156+T156+P156+L156+H156</f>
        <v>0</v>
      </c>
      <c r="BE156" s="99">
        <f t="shared" si="69"/>
        <v>0</v>
      </c>
      <c r="BF156" s="99">
        <f t="shared" si="70"/>
        <v>452591.67</v>
      </c>
      <c r="BG156" s="99"/>
      <c r="BH156" s="99"/>
      <c r="BI156" s="99">
        <f t="shared" si="71"/>
        <v>452591.67</v>
      </c>
      <c r="BJ156" s="99">
        <f t="shared" si="72"/>
        <v>390612.01999999996</v>
      </c>
      <c r="BK156" s="99">
        <f t="shared" si="73"/>
        <v>61979.65</v>
      </c>
      <c r="BL156" s="99"/>
      <c r="BM156" s="99"/>
      <c r="BN156" s="99"/>
      <c r="BO156" s="99"/>
      <c r="BP156" s="99">
        <f t="shared" si="74"/>
        <v>452591.67</v>
      </c>
      <c r="BQ156" s="99">
        <f t="shared" si="75"/>
        <v>390612.01999999996</v>
      </c>
      <c r="BR156" s="99">
        <f t="shared" si="83"/>
        <v>61979.65</v>
      </c>
      <c r="BS156" s="174"/>
      <c r="BT156" s="174"/>
      <c r="BU156" s="174"/>
    </row>
    <row r="157" spans="1:73" s="98" customFormat="1" ht="21" customHeight="1">
      <c r="A157" s="101">
        <v>122</v>
      </c>
      <c r="B157" s="174" t="s">
        <v>157</v>
      </c>
      <c r="C157" s="99">
        <v>514061.68</v>
      </c>
      <c r="D157" s="99">
        <f t="shared" si="62"/>
        <v>433970</v>
      </c>
      <c r="E157" s="99">
        <v>80091.68</v>
      </c>
      <c r="F157" s="99">
        <v>10997.46</v>
      </c>
      <c r="G157" s="99">
        <v>9830.97</v>
      </c>
      <c r="H157" s="99"/>
      <c r="I157" s="99"/>
      <c r="J157" s="99">
        <v>10732.82</v>
      </c>
      <c r="K157" s="99">
        <v>9004.8</v>
      </c>
      <c r="L157" s="99"/>
      <c r="M157" s="99">
        <f t="shared" si="63"/>
        <v>0</v>
      </c>
      <c r="N157" s="99">
        <v>10732.8</v>
      </c>
      <c r="O157" s="99">
        <v>12245.59</v>
      </c>
      <c r="P157" s="99"/>
      <c r="Q157" s="99">
        <f t="shared" si="64"/>
        <v>0</v>
      </c>
      <c r="R157" s="99">
        <v>10732.8</v>
      </c>
      <c r="S157" s="99">
        <v>8784.08</v>
      </c>
      <c r="T157" s="99"/>
      <c r="U157" s="99">
        <f t="shared" si="65"/>
        <v>0</v>
      </c>
      <c r="V157" s="99">
        <v>10732.81</v>
      </c>
      <c r="W157" s="99">
        <v>11344.47</v>
      </c>
      <c r="X157" s="99"/>
      <c r="Y157" s="99"/>
      <c r="Z157" s="99">
        <v>12992.96</v>
      </c>
      <c r="AA157" s="99">
        <v>10727.65</v>
      </c>
      <c r="AB157" s="99"/>
      <c r="AC157" s="99"/>
      <c r="AD157" s="99">
        <v>10799.77</v>
      </c>
      <c r="AE157" s="99">
        <v>11347.64</v>
      </c>
      <c r="AF157" s="99"/>
      <c r="AG157" s="99"/>
      <c r="AH157" s="99">
        <v>10799.76</v>
      </c>
      <c r="AI157" s="99">
        <v>10972.03</v>
      </c>
      <c r="AJ157" s="99"/>
      <c r="AK157" s="99">
        <f t="shared" si="78"/>
        <v>0</v>
      </c>
      <c r="AL157" s="99">
        <v>10866.23</v>
      </c>
      <c r="AM157" s="99">
        <v>13431.66</v>
      </c>
      <c r="AN157" s="99"/>
      <c r="AO157" s="99">
        <f t="shared" si="76"/>
        <v>0</v>
      </c>
      <c r="AP157" s="99">
        <v>10866.23</v>
      </c>
      <c r="AQ157" s="99">
        <v>10618.4</v>
      </c>
      <c r="AR157" s="99"/>
      <c r="AS157" s="99">
        <f t="shared" si="77"/>
        <v>0</v>
      </c>
      <c r="AT157" s="99">
        <v>10866.22</v>
      </c>
      <c r="AU157" s="99">
        <v>11019.82</v>
      </c>
      <c r="AV157" s="99"/>
      <c r="AW157" s="99">
        <f t="shared" si="81"/>
        <v>0</v>
      </c>
      <c r="AX157" s="99">
        <v>10866.21</v>
      </c>
      <c r="AY157" s="99">
        <v>12611.14</v>
      </c>
      <c r="AZ157" s="99"/>
      <c r="BA157" s="99">
        <f t="shared" si="82"/>
        <v>0</v>
      </c>
      <c r="BB157" s="99">
        <f t="shared" si="67"/>
        <v>131986.07</v>
      </c>
      <c r="BC157" s="99">
        <f t="shared" si="68"/>
        <v>131938.25</v>
      </c>
      <c r="BD157" s="99">
        <f>AZ157+AV157+AR157+AN157+AJ157+AF157+AB157+X157+T157+P157+L157+H157</f>
        <v>0</v>
      </c>
      <c r="BE157" s="99">
        <f t="shared" si="69"/>
        <v>0</v>
      </c>
      <c r="BF157" s="99">
        <f t="shared" si="70"/>
        <v>645999.9299999999</v>
      </c>
      <c r="BG157" s="99">
        <v>7211.4</v>
      </c>
      <c r="BH157" s="99"/>
      <c r="BI157" s="99">
        <f t="shared" si="71"/>
        <v>653211.33</v>
      </c>
      <c r="BJ157" s="99">
        <f t="shared" si="72"/>
        <v>565908.25</v>
      </c>
      <c r="BK157" s="99">
        <f t="shared" si="73"/>
        <v>80091.68</v>
      </c>
      <c r="BL157" s="99"/>
      <c r="BM157" s="99"/>
      <c r="BN157" s="99"/>
      <c r="BO157" s="99"/>
      <c r="BP157" s="99">
        <f t="shared" si="74"/>
        <v>645999.9299999999</v>
      </c>
      <c r="BQ157" s="99">
        <f t="shared" si="75"/>
        <v>565908.25</v>
      </c>
      <c r="BR157" s="99">
        <f t="shared" si="83"/>
        <v>80091.68</v>
      </c>
      <c r="BS157" s="174"/>
      <c r="BT157" s="174"/>
      <c r="BU157" s="174"/>
    </row>
    <row r="158" spans="1:73" s="98" customFormat="1" ht="21" customHeight="1">
      <c r="A158" s="101">
        <v>123</v>
      </c>
      <c r="B158" s="174" t="s">
        <v>158</v>
      </c>
      <c r="C158" s="99">
        <v>213400.73</v>
      </c>
      <c r="D158" s="99">
        <f t="shared" si="62"/>
        <v>167620.27000000002</v>
      </c>
      <c r="E158" s="99">
        <v>45780.46</v>
      </c>
      <c r="F158" s="99">
        <v>5028.5</v>
      </c>
      <c r="G158" s="99">
        <v>4254.79</v>
      </c>
      <c r="H158" s="99"/>
      <c r="I158" s="99"/>
      <c r="J158" s="99">
        <v>5028.5</v>
      </c>
      <c r="K158" s="99">
        <v>4655.63</v>
      </c>
      <c r="L158" s="99"/>
      <c r="M158" s="99">
        <f t="shared" si="63"/>
        <v>0</v>
      </c>
      <c r="N158" s="99">
        <v>5028.51</v>
      </c>
      <c r="O158" s="99">
        <v>6644.22</v>
      </c>
      <c r="P158" s="99"/>
      <c r="Q158" s="99">
        <f t="shared" si="64"/>
        <v>0</v>
      </c>
      <c r="R158" s="99">
        <v>5088.92</v>
      </c>
      <c r="S158" s="99">
        <v>4384.57</v>
      </c>
      <c r="T158" s="99"/>
      <c r="U158" s="99">
        <f t="shared" si="65"/>
        <v>0</v>
      </c>
      <c r="V158" s="99">
        <v>5088.91</v>
      </c>
      <c r="W158" s="99">
        <v>5304.76</v>
      </c>
      <c r="X158" s="99"/>
      <c r="Y158" s="99"/>
      <c r="Z158" s="99">
        <v>5632.66</v>
      </c>
      <c r="AA158" s="99">
        <v>5828.92</v>
      </c>
      <c r="AB158" s="99"/>
      <c r="AC158" s="99"/>
      <c r="AD158" s="99">
        <v>5132.85</v>
      </c>
      <c r="AE158" s="99">
        <v>4775.12</v>
      </c>
      <c r="AF158" s="99">
        <f>9727.8+14688.32</f>
        <v>24416.12</v>
      </c>
      <c r="AG158" s="99">
        <f>AF158/1.18</f>
        <v>20691.627118644068</v>
      </c>
      <c r="AH158" s="99">
        <v>5132.84</v>
      </c>
      <c r="AI158" s="99">
        <v>4603.88</v>
      </c>
      <c r="AJ158" s="99"/>
      <c r="AK158" s="99">
        <f t="shared" si="78"/>
        <v>0</v>
      </c>
      <c r="AL158" s="99">
        <v>5132.86</v>
      </c>
      <c r="AM158" s="99">
        <v>5535.89</v>
      </c>
      <c r="AN158" s="99"/>
      <c r="AO158" s="99">
        <f t="shared" si="76"/>
        <v>0</v>
      </c>
      <c r="AP158" s="99">
        <v>5132.83</v>
      </c>
      <c r="AQ158" s="99">
        <v>4990.27</v>
      </c>
      <c r="AR158" s="99"/>
      <c r="AS158" s="99">
        <f t="shared" si="77"/>
        <v>0</v>
      </c>
      <c r="AT158" s="99">
        <v>5132.85</v>
      </c>
      <c r="AU158" s="99">
        <v>4870.54</v>
      </c>
      <c r="AV158" s="99"/>
      <c r="AW158" s="99">
        <f t="shared" si="81"/>
        <v>0</v>
      </c>
      <c r="AX158" s="99">
        <v>5284.77</v>
      </c>
      <c r="AY158" s="99">
        <v>5695.58</v>
      </c>
      <c r="AZ158" s="99"/>
      <c r="BA158" s="99">
        <f t="shared" si="82"/>
        <v>0</v>
      </c>
      <c r="BB158" s="99">
        <f t="shared" si="67"/>
        <v>61845.00000000001</v>
      </c>
      <c r="BC158" s="99">
        <f t="shared" si="68"/>
        <v>61544.17</v>
      </c>
      <c r="BD158" s="99">
        <v>24416.12</v>
      </c>
      <c r="BE158" s="99">
        <f t="shared" si="69"/>
        <v>20691.627118644068</v>
      </c>
      <c r="BF158" s="99">
        <f t="shared" si="70"/>
        <v>250528.78000000003</v>
      </c>
      <c r="BG158" s="99">
        <v>5589.72</v>
      </c>
      <c r="BH158" s="99"/>
      <c r="BI158" s="99">
        <f t="shared" si="71"/>
        <v>256118.50000000003</v>
      </c>
      <c r="BJ158" s="99">
        <f t="shared" si="72"/>
        <v>229164.44</v>
      </c>
      <c r="BK158" s="99">
        <f t="shared" si="73"/>
        <v>45780.46</v>
      </c>
      <c r="BL158" s="99"/>
      <c r="BM158" s="99"/>
      <c r="BN158" s="99"/>
      <c r="BO158" s="99"/>
      <c r="BP158" s="99">
        <f t="shared" si="74"/>
        <v>250528.78000000003</v>
      </c>
      <c r="BQ158" s="99">
        <f t="shared" si="75"/>
        <v>204748.32</v>
      </c>
      <c r="BR158" s="99">
        <f t="shared" si="83"/>
        <v>45780.46</v>
      </c>
      <c r="BS158" s="174" t="s">
        <v>232</v>
      </c>
      <c r="BT158" s="174" t="s">
        <v>233</v>
      </c>
      <c r="BU158" s="174" t="s">
        <v>234</v>
      </c>
    </row>
    <row r="159" spans="1:73" s="98" customFormat="1" ht="21" customHeight="1">
      <c r="A159" s="101">
        <v>124</v>
      </c>
      <c r="B159" s="174" t="s">
        <v>159</v>
      </c>
      <c r="C159" s="99">
        <v>-144270.86</v>
      </c>
      <c r="D159" s="99">
        <f t="shared" si="62"/>
        <v>-144270.86</v>
      </c>
      <c r="E159" s="99"/>
      <c r="F159" s="99">
        <v>13211.22</v>
      </c>
      <c r="G159" s="99">
        <v>12452.35</v>
      </c>
      <c r="H159" s="99"/>
      <c r="I159" s="99"/>
      <c r="J159" s="99">
        <v>13262.23</v>
      </c>
      <c r="K159" s="99">
        <v>12369.84</v>
      </c>
      <c r="L159" s="99"/>
      <c r="M159" s="99">
        <f t="shared" si="63"/>
        <v>0</v>
      </c>
      <c r="N159" s="102">
        <v>13262.23</v>
      </c>
      <c r="O159" s="99">
        <v>14715.09</v>
      </c>
      <c r="P159" s="99"/>
      <c r="Q159" s="99">
        <f t="shared" si="64"/>
        <v>0</v>
      </c>
      <c r="R159" s="99">
        <v>13262.23</v>
      </c>
      <c r="S159" s="99">
        <v>11856.73</v>
      </c>
      <c r="T159" s="99"/>
      <c r="U159" s="99">
        <f t="shared" si="65"/>
        <v>0</v>
      </c>
      <c r="V159" s="99">
        <v>13262.23</v>
      </c>
      <c r="W159" s="99">
        <v>14292.89</v>
      </c>
      <c r="X159" s="99"/>
      <c r="Y159" s="99"/>
      <c r="Z159" s="99">
        <v>13333.33</v>
      </c>
      <c r="AA159" s="99">
        <v>12976.98</v>
      </c>
      <c r="AB159" s="99"/>
      <c r="AC159" s="99"/>
      <c r="AD159" s="99">
        <v>13330.02</v>
      </c>
      <c r="AE159" s="99">
        <v>13347.14</v>
      </c>
      <c r="AF159" s="99"/>
      <c r="AG159" s="99"/>
      <c r="AH159" s="99">
        <v>13333.32</v>
      </c>
      <c r="AI159" s="99">
        <v>13588.43</v>
      </c>
      <c r="AJ159" s="99"/>
      <c r="AK159" s="99">
        <f t="shared" si="78"/>
        <v>0</v>
      </c>
      <c r="AL159" s="99">
        <v>13333.32</v>
      </c>
      <c r="AM159" s="99">
        <v>13778.58</v>
      </c>
      <c r="AN159" s="99"/>
      <c r="AO159" s="99">
        <f t="shared" si="76"/>
        <v>0</v>
      </c>
      <c r="AP159" s="99">
        <v>13333.33</v>
      </c>
      <c r="AQ159" s="99">
        <v>13204.15</v>
      </c>
      <c r="AR159" s="99"/>
      <c r="AS159" s="99">
        <f t="shared" si="77"/>
        <v>0</v>
      </c>
      <c r="AT159" s="99">
        <v>13333.33</v>
      </c>
      <c r="AU159" s="99">
        <v>13621.21</v>
      </c>
      <c r="AV159" s="99"/>
      <c r="AW159" s="99">
        <f t="shared" si="81"/>
        <v>0</v>
      </c>
      <c r="AX159" s="99">
        <v>13333.33</v>
      </c>
      <c r="AY159" s="99">
        <v>14938.18</v>
      </c>
      <c r="AZ159" s="99"/>
      <c r="BA159" s="99">
        <f t="shared" si="82"/>
        <v>0</v>
      </c>
      <c r="BB159" s="99">
        <f t="shared" si="67"/>
        <v>159590.12000000002</v>
      </c>
      <c r="BC159" s="99">
        <f t="shared" si="68"/>
        <v>161141.57</v>
      </c>
      <c r="BD159" s="99">
        <f>AZ159+AV159+AR159+AN159+AJ159+AF159+AB159+X159+T159+P159+L159+H159</f>
        <v>0</v>
      </c>
      <c r="BE159" s="99">
        <f t="shared" si="69"/>
        <v>0</v>
      </c>
      <c r="BF159" s="99">
        <f t="shared" si="70"/>
        <v>16870.71000000002</v>
      </c>
      <c r="BG159" s="99">
        <v>6723</v>
      </c>
      <c r="BH159" s="99"/>
      <c r="BI159" s="99">
        <f t="shared" si="71"/>
        <v>23593.71000000002</v>
      </c>
      <c r="BJ159" s="99">
        <f t="shared" si="72"/>
        <v>16870.71000000002</v>
      </c>
      <c r="BK159" s="99">
        <f t="shared" si="73"/>
        <v>0</v>
      </c>
      <c r="BL159" s="99"/>
      <c r="BM159" s="99"/>
      <c r="BN159" s="99"/>
      <c r="BO159" s="99"/>
      <c r="BP159" s="99">
        <f t="shared" si="74"/>
        <v>16870.71000000002</v>
      </c>
      <c r="BQ159" s="99">
        <f t="shared" si="75"/>
        <v>16870.71000000002</v>
      </c>
      <c r="BR159" s="99">
        <f t="shared" si="83"/>
        <v>0</v>
      </c>
      <c r="BS159" s="174"/>
      <c r="BT159" s="174"/>
      <c r="BU159" s="174"/>
    </row>
    <row r="160" spans="1:73" s="98" customFormat="1" ht="21" customHeight="1">
      <c r="A160" s="101">
        <v>125</v>
      </c>
      <c r="B160" s="174" t="s">
        <v>160</v>
      </c>
      <c r="C160" s="99">
        <v>94897.7</v>
      </c>
      <c r="D160" s="99">
        <f t="shared" si="62"/>
        <v>84948.95999999999</v>
      </c>
      <c r="E160" s="99">
        <v>9948.74</v>
      </c>
      <c r="F160" s="99">
        <v>2259.68</v>
      </c>
      <c r="G160" s="99">
        <v>1726.96</v>
      </c>
      <c r="H160" s="99"/>
      <c r="I160" s="99"/>
      <c r="J160" s="99">
        <v>2259.68</v>
      </c>
      <c r="K160" s="99">
        <v>1814.37</v>
      </c>
      <c r="L160" s="99">
        <v>33615.65</v>
      </c>
      <c r="M160" s="99">
        <f t="shared" si="63"/>
        <v>28487.83898305085</v>
      </c>
      <c r="N160" s="102">
        <v>2259.68</v>
      </c>
      <c r="O160" s="99">
        <v>3093.72</v>
      </c>
      <c r="P160" s="99"/>
      <c r="Q160" s="99">
        <f t="shared" si="64"/>
        <v>0</v>
      </c>
      <c r="R160" s="99">
        <v>2259.68</v>
      </c>
      <c r="S160" s="99">
        <v>2027.68</v>
      </c>
      <c r="T160" s="99"/>
      <c r="U160" s="99">
        <f t="shared" si="65"/>
        <v>0</v>
      </c>
      <c r="V160" s="99">
        <v>2259.68</v>
      </c>
      <c r="W160" s="99">
        <v>2525.74</v>
      </c>
      <c r="X160" s="99"/>
      <c r="Y160" s="99"/>
      <c r="Z160" s="99">
        <v>2259.68</v>
      </c>
      <c r="AA160" s="99">
        <v>2483.05</v>
      </c>
      <c r="AB160" s="99"/>
      <c r="AC160" s="99"/>
      <c r="AD160" s="99">
        <v>2259.68</v>
      </c>
      <c r="AE160" s="99">
        <v>1915.4</v>
      </c>
      <c r="AF160" s="99"/>
      <c r="AG160" s="99"/>
      <c r="AH160" s="99">
        <v>2259.68</v>
      </c>
      <c r="AI160" s="99">
        <v>2232.34</v>
      </c>
      <c r="AJ160" s="99"/>
      <c r="AK160" s="99">
        <f t="shared" si="78"/>
        <v>0</v>
      </c>
      <c r="AL160" s="99">
        <v>2259.68</v>
      </c>
      <c r="AM160" s="99">
        <v>2284.75</v>
      </c>
      <c r="AN160" s="99"/>
      <c r="AO160" s="99">
        <f t="shared" si="76"/>
        <v>0</v>
      </c>
      <c r="AP160" s="99">
        <v>2259.69</v>
      </c>
      <c r="AQ160" s="99">
        <v>2245.45</v>
      </c>
      <c r="AR160" s="99"/>
      <c r="AS160" s="99">
        <f t="shared" si="77"/>
        <v>0</v>
      </c>
      <c r="AT160" s="99">
        <v>2259.68</v>
      </c>
      <c r="AU160" s="99">
        <v>2254.7</v>
      </c>
      <c r="AV160" s="99"/>
      <c r="AW160" s="99">
        <f t="shared" si="81"/>
        <v>0</v>
      </c>
      <c r="AX160" s="99">
        <v>2259.68</v>
      </c>
      <c r="AY160" s="99">
        <v>2157.87</v>
      </c>
      <c r="AZ160" s="99"/>
      <c r="BA160" s="99">
        <f t="shared" si="82"/>
        <v>0</v>
      </c>
      <c r="BB160" s="99">
        <f t="shared" si="67"/>
        <v>27116.170000000002</v>
      </c>
      <c r="BC160" s="99">
        <f t="shared" si="68"/>
        <v>26762.030000000002</v>
      </c>
      <c r="BD160" s="99">
        <v>33615.65</v>
      </c>
      <c r="BE160" s="99">
        <f t="shared" si="69"/>
        <v>28487.83898305085</v>
      </c>
      <c r="BF160" s="99">
        <f t="shared" si="70"/>
        <v>88044.07999999999</v>
      </c>
      <c r="BG160" s="99"/>
      <c r="BH160" s="99"/>
      <c r="BI160" s="99">
        <f t="shared" si="71"/>
        <v>88044.07999999999</v>
      </c>
      <c r="BJ160" s="99">
        <f t="shared" si="72"/>
        <v>111710.98999999999</v>
      </c>
      <c r="BK160" s="99">
        <f t="shared" si="73"/>
        <v>9948.74</v>
      </c>
      <c r="BL160" s="99"/>
      <c r="BM160" s="99"/>
      <c r="BN160" s="99"/>
      <c r="BO160" s="99"/>
      <c r="BP160" s="99">
        <f t="shared" si="74"/>
        <v>88044.07999999999</v>
      </c>
      <c r="BQ160" s="99">
        <f t="shared" si="75"/>
        <v>78095.34</v>
      </c>
      <c r="BR160" s="99">
        <f t="shared" si="83"/>
        <v>9948.74</v>
      </c>
      <c r="BS160" s="174" t="s">
        <v>308</v>
      </c>
      <c r="BT160" s="174" t="s">
        <v>309</v>
      </c>
      <c r="BU160" s="174" t="s">
        <v>310</v>
      </c>
    </row>
    <row r="161" spans="1:73" s="98" customFormat="1" ht="21" customHeight="1">
      <c r="A161" s="101">
        <v>126</v>
      </c>
      <c r="B161" s="174" t="s">
        <v>161</v>
      </c>
      <c r="C161" s="99">
        <v>68286.42</v>
      </c>
      <c r="D161" s="99">
        <f t="shared" si="62"/>
        <v>49904.17</v>
      </c>
      <c r="E161" s="99">
        <v>18382.25</v>
      </c>
      <c r="F161" s="99">
        <v>2383.95</v>
      </c>
      <c r="G161" s="99">
        <v>1535</v>
      </c>
      <c r="H161" s="99"/>
      <c r="I161" s="99"/>
      <c r="J161" s="99">
        <v>2383.95</v>
      </c>
      <c r="K161" s="99">
        <v>2013.6</v>
      </c>
      <c r="L161" s="99"/>
      <c r="M161" s="99">
        <f t="shared" si="63"/>
        <v>0</v>
      </c>
      <c r="N161" s="102">
        <v>2383.95</v>
      </c>
      <c r="O161" s="99">
        <v>3138.41</v>
      </c>
      <c r="P161" s="99"/>
      <c r="Q161" s="99">
        <f t="shared" si="64"/>
        <v>0</v>
      </c>
      <c r="R161" s="99">
        <v>2383.95</v>
      </c>
      <c r="S161" s="99">
        <v>2423.38</v>
      </c>
      <c r="T161" s="99"/>
      <c r="U161" s="99">
        <f t="shared" si="65"/>
        <v>0</v>
      </c>
      <c r="V161" s="99">
        <v>2383.95</v>
      </c>
      <c r="W161" s="99">
        <v>2341.39</v>
      </c>
      <c r="X161" s="99"/>
      <c r="Y161" s="99"/>
      <c r="Z161" s="99">
        <v>2327.59</v>
      </c>
      <c r="AA161" s="99">
        <v>2140.75</v>
      </c>
      <c r="AB161" s="99"/>
      <c r="AC161" s="99"/>
      <c r="AD161" s="99">
        <v>2327.59</v>
      </c>
      <c r="AE161" s="99">
        <v>2195.19</v>
      </c>
      <c r="AF161" s="99"/>
      <c r="AG161" s="99"/>
      <c r="AH161" s="99">
        <v>2383.95</v>
      </c>
      <c r="AI161" s="99">
        <v>2364.44</v>
      </c>
      <c r="AJ161" s="99"/>
      <c r="AK161" s="99">
        <f t="shared" si="78"/>
        <v>0</v>
      </c>
      <c r="AL161" s="99">
        <v>2383.95</v>
      </c>
      <c r="AM161" s="99">
        <v>2349.78</v>
      </c>
      <c r="AN161" s="99"/>
      <c r="AO161" s="99">
        <f t="shared" si="76"/>
        <v>0</v>
      </c>
      <c r="AP161" s="99">
        <v>2383.95</v>
      </c>
      <c r="AQ161" s="99">
        <v>2315.63</v>
      </c>
      <c r="AR161" s="99"/>
      <c r="AS161" s="99">
        <f t="shared" si="77"/>
        <v>0</v>
      </c>
      <c r="AT161" s="99">
        <v>2383.95</v>
      </c>
      <c r="AU161" s="99">
        <v>1918.24</v>
      </c>
      <c r="AV161" s="99"/>
      <c r="AW161" s="99">
        <f t="shared" si="81"/>
        <v>0</v>
      </c>
      <c r="AX161" s="99">
        <v>2383.95</v>
      </c>
      <c r="AY161" s="99">
        <v>2943.52</v>
      </c>
      <c r="AZ161" s="99"/>
      <c r="BA161" s="99">
        <f t="shared" si="82"/>
        <v>0</v>
      </c>
      <c r="BB161" s="99">
        <f t="shared" si="67"/>
        <v>28494.680000000004</v>
      </c>
      <c r="BC161" s="99">
        <f t="shared" si="68"/>
        <v>27679.33</v>
      </c>
      <c r="BD161" s="99">
        <f>AZ161+AV161+AR161+AN161+AJ161+AF161+AB161+X161+T161+P161+L161+H161</f>
        <v>0</v>
      </c>
      <c r="BE161" s="99">
        <f t="shared" si="69"/>
        <v>0</v>
      </c>
      <c r="BF161" s="99">
        <f t="shared" si="70"/>
        <v>95965.75</v>
      </c>
      <c r="BG161" s="99"/>
      <c r="BH161" s="99"/>
      <c r="BI161" s="99">
        <f t="shared" si="71"/>
        <v>95965.75</v>
      </c>
      <c r="BJ161" s="99">
        <f t="shared" si="72"/>
        <v>77583.5</v>
      </c>
      <c r="BK161" s="99">
        <f t="shared" si="73"/>
        <v>18382.25</v>
      </c>
      <c r="BL161" s="99"/>
      <c r="BM161" s="99"/>
      <c r="BN161" s="99"/>
      <c r="BO161" s="99"/>
      <c r="BP161" s="99">
        <f t="shared" si="74"/>
        <v>95965.75</v>
      </c>
      <c r="BQ161" s="99">
        <f t="shared" si="75"/>
        <v>77583.5</v>
      </c>
      <c r="BR161" s="99">
        <f t="shared" si="83"/>
        <v>18382.25</v>
      </c>
      <c r="BS161" s="174"/>
      <c r="BT161" s="174"/>
      <c r="BU161" s="174"/>
    </row>
    <row r="162" spans="1:73" s="98" customFormat="1" ht="21" customHeight="1">
      <c r="A162" s="101">
        <v>127</v>
      </c>
      <c r="B162" s="174" t="s">
        <v>162</v>
      </c>
      <c r="C162" s="99">
        <v>50474.16</v>
      </c>
      <c r="D162" s="99">
        <f t="shared" si="62"/>
        <v>45639.740000000005</v>
      </c>
      <c r="E162" s="99">
        <v>4834.42</v>
      </c>
      <c r="F162" s="99">
        <v>4413.45</v>
      </c>
      <c r="G162" s="99">
        <v>3727.22</v>
      </c>
      <c r="H162" s="99"/>
      <c r="I162" s="99"/>
      <c r="J162" s="99">
        <v>4413.46</v>
      </c>
      <c r="K162" s="99">
        <v>3489.86</v>
      </c>
      <c r="L162" s="99"/>
      <c r="M162" s="99">
        <f t="shared" si="63"/>
        <v>0</v>
      </c>
      <c r="N162" s="102">
        <v>4413.46</v>
      </c>
      <c r="O162" s="99">
        <v>5254.92</v>
      </c>
      <c r="P162" s="99"/>
      <c r="Q162" s="99">
        <f t="shared" si="64"/>
        <v>0</v>
      </c>
      <c r="R162" s="99">
        <v>4413.46</v>
      </c>
      <c r="S162" s="99">
        <v>3894</v>
      </c>
      <c r="T162" s="99"/>
      <c r="U162" s="99">
        <f t="shared" si="65"/>
        <v>0</v>
      </c>
      <c r="V162" s="99">
        <v>4413.46</v>
      </c>
      <c r="W162" s="99">
        <v>4731.87</v>
      </c>
      <c r="X162" s="99"/>
      <c r="Y162" s="99"/>
      <c r="Z162" s="99">
        <v>4413.46</v>
      </c>
      <c r="AA162" s="99">
        <v>4130.72</v>
      </c>
      <c r="AB162" s="99"/>
      <c r="AC162" s="99"/>
      <c r="AD162" s="99">
        <v>4413.46</v>
      </c>
      <c r="AE162" s="99">
        <v>4024.31</v>
      </c>
      <c r="AF162" s="99"/>
      <c r="AG162" s="99"/>
      <c r="AH162" s="99">
        <v>4413.45</v>
      </c>
      <c r="AI162" s="99">
        <v>4529.98</v>
      </c>
      <c r="AJ162" s="99"/>
      <c r="AK162" s="99">
        <f t="shared" si="78"/>
        <v>0</v>
      </c>
      <c r="AL162" s="99">
        <v>4413.46</v>
      </c>
      <c r="AM162" s="99">
        <v>4076.5</v>
      </c>
      <c r="AN162" s="99"/>
      <c r="AO162" s="99">
        <f t="shared" si="76"/>
        <v>0</v>
      </c>
      <c r="AP162" s="99">
        <v>4413.46</v>
      </c>
      <c r="AQ162" s="99">
        <v>4840.56</v>
      </c>
      <c r="AR162" s="99"/>
      <c r="AS162" s="99">
        <f t="shared" si="77"/>
        <v>0</v>
      </c>
      <c r="AT162" s="99">
        <v>4413.46</v>
      </c>
      <c r="AU162" s="99">
        <v>4433.92</v>
      </c>
      <c r="AV162" s="99"/>
      <c r="AW162" s="99">
        <f t="shared" si="81"/>
        <v>0</v>
      </c>
      <c r="AX162" s="99">
        <v>4413.46</v>
      </c>
      <c r="AY162" s="99">
        <v>6193.81</v>
      </c>
      <c r="AZ162" s="99"/>
      <c r="BA162" s="99">
        <f t="shared" si="82"/>
        <v>0</v>
      </c>
      <c r="BB162" s="99">
        <f t="shared" si="67"/>
        <v>52961.49999999999</v>
      </c>
      <c r="BC162" s="99">
        <f t="shared" si="68"/>
        <v>53327.670000000006</v>
      </c>
      <c r="BD162" s="99">
        <f>AZ162+AV162+AR162+AN162+AJ162+AF162+AB162+X162+T162+P162+L162+H162</f>
        <v>0</v>
      </c>
      <c r="BE162" s="99">
        <f t="shared" si="69"/>
        <v>0</v>
      </c>
      <c r="BF162" s="99">
        <f t="shared" si="70"/>
        <v>103801.83000000002</v>
      </c>
      <c r="BG162" s="99">
        <v>5307.36</v>
      </c>
      <c r="BH162" s="99"/>
      <c r="BI162" s="99">
        <f t="shared" si="71"/>
        <v>109109.19000000002</v>
      </c>
      <c r="BJ162" s="99">
        <f t="shared" si="72"/>
        <v>98967.41</v>
      </c>
      <c r="BK162" s="99">
        <f t="shared" si="73"/>
        <v>4834.42</v>
      </c>
      <c r="BL162" s="99"/>
      <c r="BM162" s="99"/>
      <c r="BN162" s="99"/>
      <c r="BO162" s="99"/>
      <c r="BP162" s="99">
        <f t="shared" si="74"/>
        <v>103801.83000000002</v>
      </c>
      <c r="BQ162" s="99">
        <f t="shared" si="75"/>
        <v>98967.41</v>
      </c>
      <c r="BR162" s="99">
        <f t="shared" si="83"/>
        <v>4834.42</v>
      </c>
      <c r="BS162" s="174"/>
      <c r="BT162" s="174"/>
      <c r="BU162" s="174"/>
    </row>
    <row r="163" spans="1:73" s="98" customFormat="1" ht="33" customHeight="1">
      <c r="A163" s="191">
        <v>128</v>
      </c>
      <c r="B163" s="192" t="s">
        <v>163</v>
      </c>
      <c r="C163" s="99">
        <v>151183.31</v>
      </c>
      <c r="D163" s="99">
        <f t="shared" si="62"/>
        <v>122568.20999999999</v>
      </c>
      <c r="E163" s="99">
        <v>28615.1</v>
      </c>
      <c r="F163" s="99">
        <v>5814.69</v>
      </c>
      <c r="G163" s="99">
        <v>5328.17</v>
      </c>
      <c r="H163" s="99"/>
      <c r="I163" s="99"/>
      <c r="J163" s="99">
        <v>5414.5</v>
      </c>
      <c r="K163" s="99">
        <v>4494.02</v>
      </c>
      <c r="L163" s="99"/>
      <c r="M163" s="99">
        <f t="shared" si="63"/>
        <v>0</v>
      </c>
      <c r="N163" s="102">
        <v>5414.5</v>
      </c>
      <c r="O163" s="99">
        <v>6361.35</v>
      </c>
      <c r="P163" s="99"/>
      <c r="Q163" s="99">
        <f t="shared" si="64"/>
        <v>0</v>
      </c>
      <c r="R163" s="99">
        <v>5414.5</v>
      </c>
      <c r="S163" s="99">
        <v>6620.4</v>
      </c>
      <c r="T163" s="99">
        <f>6498.04+26794.24</f>
        <v>33292.28</v>
      </c>
      <c r="U163" s="99">
        <f t="shared" si="65"/>
        <v>28213.79661016949</v>
      </c>
      <c r="V163" s="99">
        <v>5414.5</v>
      </c>
      <c r="W163" s="99">
        <v>6083.56</v>
      </c>
      <c r="X163" s="99"/>
      <c r="Y163" s="99"/>
      <c r="Z163" s="99">
        <v>5414.5</v>
      </c>
      <c r="AA163" s="99">
        <v>4919.82</v>
      </c>
      <c r="AB163" s="99"/>
      <c r="AC163" s="99"/>
      <c r="AD163" s="99">
        <v>5414.5</v>
      </c>
      <c r="AE163" s="99">
        <v>5715.4</v>
      </c>
      <c r="AF163" s="99">
        <v>9727.8</v>
      </c>
      <c r="AG163" s="99">
        <f>AF163/1.18</f>
        <v>8243.898305084746</v>
      </c>
      <c r="AH163" s="99">
        <v>5414.5</v>
      </c>
      <c r="AI163" s="99">
        <v>5004.68</v>
      </c>
      <c r="AJ163" s="99"/>
      <c r="AK163" s="99">
        <f t="shared" si="78"/>
        <v>0</v>
      </c>
      <c r="AL163" s="99">
        <v>5414.5</v>
      </c>
      <c r="AM163" s="99">
        <v>3339.45</v>
      </c>
      <c r="AN163" s="99">
        <v>14688.32</v>
      </c>
      <c r="AO163" s="99">
        <f t="shared" si="76"/>
        <v>12447.728813559323</v>
      </c>
      <c r="AP163" s="99">
        <v>5414.5</v>
      </c>
      <c r="AQ163" s="99">
        <v>993.06</v>
      </c>
      <c r="AR163" s="99">
        <f>196729.65</f>
        <v>196729.65</v>
      </c>
      <c r="AS163" s="99">
        <f t="shared" si="77"/>
        <v>166720.04237288135</v>
      </c>
      <c r="AT163" s="99">
        <v>5414.5</v>
      </c>
      <c r="AU163" s="99">
        <v>1288.15</v>
      </c>
      <c r="AV163" s="99"/>
      <c r="AW163" s="99">
        <f t="shared" si="81"/>
        <v>0</v>
      </c>
      <c r="AX163" s="99">
        <v>5414.51</v>
      </c>
      <c r="AY163" s="99">
        <v>1488.19</v>
      </c>
      <c r="AZ163" s="99"/>
      <c r="BA163" s="99">
        <f t="shared" si="82"/>
        <v>0</v>
      </c>
      <c r="BB163" s="99">
        <f t="shared" si="67"/>
        <v>65374.200000000004</v>
      </c>
      <c r="BC163" s="99">
        <f t="shared" si="68"/>
        <v>51636.25</v>
      </c>
      <c r="BD163" s="110">
        <v>254438.05</v>
      </c>
      <c r="BE163" s="99">
        <f t="shared" si="69"/>
        <v>215625.46610169488</v>
      </c>
      <c r="BF163" s="99">
        <f t="shared" si="70"/>
        <v>-51618.48999999999</v>
      </c>
      <c r="BG163" s="99"/>
      <c r="BH163" s="99"/>
      <c r="BI163" s="99">
        <f t="shared" si="71"/>
        <v>-51618.48999999999</v>
      </c>
      <c r="BJ163" s="99">
        <f t="shared" si="72"/>
        <v>174204.46</v>
      </c>
      <c r="BK163" s="99">
        <f t="shared" si="73"/>
        <v>28615.1</v>
      </c>
      <c r="BL163" s="99"/>
      <c r="BM163" s="99"/>
      <c r="BN163" s="99"/>
      <c r="BO163" s="99"/>
      <c r="BP163" s="99">
        <f t="shared" si="74"/>
        <v>-51618.48999999999</v>
      </c>
      <c r="BQ163" s="99">
        <f t="shared" si="75"/>
        <v>-80233.59</v>
      </c>
      <c r="BR163" s="99">
        <f t="shared" si="83"/>
        <v>28615.1</v>
      </c>
      <c r="BS163" s="174" t="s">
        <v>251</v>
      </c>
      <c r="BT163" s="174" t="s">
        <v>267</v>
      </c>
      <c r="BU163" s="174" t="s">
        <v>311</v>
      </c>
    </row>
    <row r="164" spans="1:73" s="98" customFormat="1" ht="21" customHeight="1">
      <c r="A164" s="191"/>
      <c r="B164" s="192"/>
      <c r="C164" s="99"/>
      <c r="D164" s="99"/>
      <c r="E164" s="99"/>
      <c r="F164" s="99"/>
      <c r="G164" s="99"/>
      <c r="H164" s="99"/>
      <c r="I164" s="99"/>
      <c r="J164" s="99"/>
      <c r="K164" s="99"/>
      <c r="L164" s="99"/>
      <c r="M164" s="99"/>
      <c r="N164" s="102"/>
      <c r="O164" s="99"/>
      <c r="P164" s="99"/>
      <c r="Q164" s="99"/>
      <c r="R164" s="99"/>
      <c r="S164" s="99"/>
      <c r="T164" s="99"/>
      <c r="U164" s="99"/>
      <c r="V164" s="99"/>
      <c r="W164" s="99"/>
      <c r="X164" s="99"/>
      <c r="Y164" s="99"/>
      <c r="Z164" s="99"/>
      <c r="AA164" s="99"/>
      <c r="AB164" s="99"/>
      <c r="AC164" s="99"/>
      <c r="AD164" s="99"/>
      <c r="AE164" s="99"/>
      <c r="AF164" s="99"/>
      <c r="AG164" s="99"/>
      <c r="AH164" s="99"/>
      <c r="AI164" s="99"/>
      <c r="AJ164" s="99"/>
      <c r="AK164" s="99"/>
      <c r="AL164" s="99"/>
      <c r="AM164" s="99"/>
      <c r="AN164" s="99"/>
      <c r="AO164" s="99"/>
      <c r="AP164" s="99"/>
      <c r="AQ164" s="99"/>
      <c r="AR164" s="99"/>
      <c r="AS164" s="99"/>
      <c r="AT164" s="99"/>
      <c r="AU164" s="99"/>
      <c r="AV164" s="99"/>
      <c r="AW164" s="99"/>
      <c r="AX164" s="99"/>
      <c r="AY164" s="99"/>
      <c r="AZ164" s="99"/>
      <c r="BA164" s="99"/>
      <c r="BB164" s="99"/>
      <c r="BC164" s="99"/>
      <c r="BD164" s="110"/>
      <c r="BE164" s="99"/>
      <c r="BF164" s="99"/>
      <c r="BG164" s="99"/>
      <c r="BH164" s="99"/>
      <c r="BI164" s="99"/>
      <c r="BJ164" s="99"/>
      <c r="BK164" s="99"/>
      <c r="BL164" s="99"/>
      <c r="BM164" s="99"/>
      <c r="BN164" s="99"/>
      <c r="BO164" s="99"/>
      <c r="BP164" s="99"/>
      <c r="BQ164" s="99"/>
      <c r="BR164" s="99"/>
      <c r="BS164" s="174" t="s">
        <v>232</v>
      </c>
      <c r="BT164" s="174" t="s">
        <v>233</v>
      </c>
      <c r="BU164" s="174" t="s">
        <v>234</v>
      </c>
    </row>
    <row r="165" spans="1:73" s="98" customFormat="1" ht="21" customHeight="1">
      <c r="A165" s="101">
        <v>129</v>
      </c>
      <c r="B165" s="174" t="s">
        <v>164</v>
      </c>
      <c r="C165" s="99">
        <v>239442.93</v>
      </c>
      <c r="D165" s="99">
        <f aca="true" t="shared" si="84" ref="D165:D208">C165-E165</f>
        <v>203399.83</v>
      </c>
      <c r="E165" s="99">
        <v>36043.1</v>
      </c>
      <c r="F165" s="99">
        <v>5440.93</v>
      </c>
      <c r="G165" s="99">
        <v>4982.48</v>
      </c>
      <c r="H165" s="99"/>
      <c r="I165" s="99"/>
      <c r="J165" s="99">
        <v>5440.93</v>
      </c>
      <c r="K165" s="99">
        <v>4399.16</v>
      </c>
      <c r="L165" s="99"/>
      <c r="M165" s="99">
        <f aca="true" t="shared" si="85" ref="M165:M208">L165/1.18</f>
        <v>0</v>
      </c>
      <c r="N165" s="99">
        <v>5440.93</v>
      </c>
      <c r="O165" s="99">
        <v>6054.7</v>
      </c>
      <c r="P165" s="99">
        <v>30019.38</v>
      </c>
      <c r="Q165" s="99">
        <v>30019.38</v>
      </c>
      <c r="R165" s="99">
        <v>5440.93</v>
      </c>
      <c r="S165" s="99">
        <v>4892.75</v>
      </c>
      <c r="T165" s="99"/>
      <c r="U165" s="99">
        <f aca="true" t="shared" si="86" ref="U165:U208">T165/1.18</f>
        <v>0</v>
      </c>
      <c r="V165" s="99">
        <v>5440.92</v>
      </c>
      <c r="W165" s="99">
        <v>5586.98</v>
      </c>
      <c r="X165" s="99"/>
      <c r="Y165" s="99"/>
      <c r="Z165" s="99">
        <v>5440.93</v>
      </c>
      <c r="AA165" s="99">
        <v>5610.18</v>
      </c>
      <c r="AB165" s="99"/>
      <c r="AC165" s="99"/>
      <c r="AD165" s="99">
        <v>5440.94</v>
      </c>
      <c r="AE165" s="99">
        <v>5079.67</v>
      </c>
      <c r="AF165" s="99"/>
      <c r="AG165" s="99"/>
      <c r="AH165" s="99">
        <v>5440.93</v>
      </c>
      <c r="AI165" s="99">
        <v>6020.29</v>
      </c>
      <c r="AJ165" s="99"/>
      <c r="AK165" s="99">
        <f t="shared" si="78"/>
        <v>0</v>
      </c>
      <c r="AL165" s="99">
        <v>5440.92</v>
      </c>
      <c r="AM165" s="99">
        <v>6891.94</v>
      </c>
      <c r="AN165" s="99"/>
      <c r="AO165" s="99">
        <f t="shared" si="76"/>
        <v>0</v>
      </c>
      <c r="AP165" s="99">
        <v>5440.93</v>
      </c>
      <c r="AQ165" s="99">
        <v>5300.49</v>
      </c>
      <c r="AR165" s="99"/>
      <c r="AS165" s="99">
        <f t="shared" si="77"/>
        <v>0</v>
      </c>
      <c r="AT165" s="99">
        <v>5440.92</v>
      </c>
      <c r="AU165" s="99">
        <v>5274.26</v>
      </c>
      <c r="AV165" s="99"/>
      <c r="AW165" s="99">
        <f t="shared" si="81"/>
        <v>0</v>
      </c>
      <c r="AX165" s="99">
        <v>5524.82</v>
      </c>
      <c r="AY165" s="99">
        <v>6418.04</v>
      </c>
      <c r="AZ165" s="99"/>
      <c r="BA165" s="99">
        <f t="shared" si="82"/>
        <v>0</v>
      </c>
      <c r="BB165" s="99">
        <f aca="true" t="shared" si="87" ref="BB165:BB208">AX165+AT165+AP165+AL165+AH165+AD165+Z165+V165+R165+N165+J165+F165</f>
        <v>65375.03</v>
      </c>
      <c r="BC165" s="99">
        <f aca="true" t="shared" si="88" ref="BC165:BC208">AY165+AU165+AQ165+AM165+AI165+AE165+AA165+W165+S165+O165+K165+G165</f>
        <v>66510.94</v>
      </c>
      <c r="BD165" s="99">
        <v>30019.38</v>
      </c>
      <c r="BE165" s="99">
        <f aca="true" t="shared" si="89" ref="BE165:BE208">BA165+AW165+AS165+AO165+AK165+AG165+AC165+Y165+U165+Q165+M165+I165</f>
        <v>30019.38</v>
      </c>
      <c r="BF165" s="99">
        <f aca="true" t="shared" si="90" ref="BF165:BF208">C165+BC165-BD165</f>
        <v>275934.49</v>
      </c>
      <c r="BG165" s="99"/>
      <c r="BH165" s="99"/>
      <c r="BI165" s="99">
        <f aca="true" t="shared" si="91" ref="BI165:BI208">BF165-BH165+BG165</f>
        <v>275934.49</v>
      </c>
      <c r="BJ165" s="99">
        <f aca="true" t="shared" si="92" ref="BJ165:BJ208">BC165+D165</f>
        <v>269910.77</v>
      </c>
      <c r="BK165" s="99">
        <f aca="true" t="shared" si="93" ref="BK165:BK208">E165</f>
        <v>36043.1</v>
      </c>
      <c r="BL165" s="99"/>
      <c r="BM165" s="99"/>
      <c r="BN165" s="99"/>
      <c r="BO165" s="99"/>
      <c r="BP165" s="99">
        <f aca="true" t="shared" si="94" ref="BP165:BP178">C165+BC165-BD165-BL165-BM165</f>
        <v>275934.49</v>
      </c>
      <c r="BQ165" s="99">
        <f aca="true" t="shared" si="95" ref="BQ165:BQ178">D165+BC165-BD165-BL165</f>
        <v>239891.39</v>
      </c>
      <c r="BR165" s="99">
        <f t="shared" si="83"/>
        <v>36043.1</v>
      </c>
      <c r="BS165" s="174" t="s">
        <v>312</v>
      </c>
      <c r="BT165" s="174" t="s">
        <v>313</v>
      </c>
      <c r="BU165" s="174" t="s">
        <v>314</v>
      </c>
    </row>
    <row r="166" spans="1:73" s="98" customFormat="1" ht="21" customHeight="1">
      <c r="A166" s="101">
        <v>130</v>
      </c>
      <c r="B166" s="174" t="s">
        <v>165</v>
      </c>
      <c r="C166" s="99">
        <v>10721.89</v>
      </c>
      <c r="D166" s="99">
        <f t="shared" si="84"/>
        <v>3817.919999999999</v>
      </c>
      <c r="E166" s="99">
        <v>6903.97</v>
      </c>
      <c r="F166" s="99">
        <v>5245.66</v>
      </c>
      <c r="G166" s="99">
        <v>4250.09</v>
      </c>
      <c r="H166" s="99"/>
      <c r="I166" s="99"/>
      <c r="J166" s="99">
        <v>5246.66</v>
      </c>
      <c r="K166" s="99">
        <v>4970.61</v>
      </c>
      <c r="L166" s="99"/>
      <c r="M166" s="99">
        <f t="shared" si="85"/>
        <v>0</v>
      </c>
      <c r="N166" s="102">
        <v>5246.66</v>
      </c>
      <c r="O166" s="99">
        <v>5533.09</v>
      </c>
      <c r="P166" s="99"/>
      <c r="Q166" s="99">
        <f aca="true" t="shared" si="96" ref="Q166:Q208">P166/1.18</f>
        <v>0</v>
      </c>
      <c r="R166" s="99">
        <v>5246.66</v>
      </c>
      <c r="S166" s="99">
        <v>5304.77</v>
      </c>
      <c r="T166" s="99">
        <v>5601.39</v>
      </c>
      <c r="U166" s="99">
        <f t="shared" si="86"/>
        <v>4746.940677966102</v>
      </c>
      <c r="V166" s="99">
        <v>5246.66</v>
      </c>
      <c r="W166" s="99">
        <v>4792.07</v>
      </c>
      <c r="X166" s="99"/>
      <c r="Y166" s="99"/>
      <c r="Z166" s="99">
        <v>5337.97</v>
      </c>
      <c r="AA166" s="99">
        <v>5931.22</v>
      </c>
      <c r="AB166" s="99"/>
      <c r="AC166" s="99"/>
      <c r="AD166" s="99">
        <v>5337.98</v>
      </c>
      <c r="AE166" s="99">
        <v>4581.4</v>
      </c>
      <c r="AF166" s="99">
        <v>5660.66</v>
      </c>
      <c r="AG166" s="99">
        <f>AF166/1.18</f>
        <v>4797.169491525424</v>
      </c>
      <c r="AH166" s="99">
        <v>5337.99</v>
      </c>
      <c r="AI166" s="99">
        <v>5672.72</v>
      </c>
      <c r="AJ166" s="99"/>
      <c r="AK166" s="99">
        <f t="shared" si="78"/>
        <v>0</v>
      </c>
      <c r="AL166" s="99">
        <v>5337.97</v>
      </c>
      <c r="AM166" s="99">
        <v>5288.79</v>
      </c>
      <c r="AN166" s="99"/>
      <c r="AO166" s="99">
        <f t="shared" si="76"/>
        <v>0</v>
      </c>
      <c r="AP166" s="99">
        <v>5337.98</v>
      </c>
      <c r="AQ166" s="99">
        <v>5608.96</v>
      </c>
      <c r="AR166" s="99"/>
      <c r="AS166" s="99">
        <f t="shared" si="77"/>
        <v>0</v>
      </c>
      <c r="AT166" s="99">
        <v>5337.97</v>
      </c>
      <c r="AU166" s="99">
        <v>6678.26</v>
      </c>
      <c r="AV166" s="99"/>
      <c r="AW166" s="99">
        <f t="shared" si="81"/>
        <v>0</v>
      </c>
      <c r="AX166" s="99">
        <v>5337.98</v>
      </c>
      <c r="AY166" s="99">
        <v>5167.33</v>
      </c>
      <c r="AZ166" s="99"/>
      <c r="BA166" s="99">
        <f t="shared" si="82"/>
        <v>0</v>
      </c>
      <c r="BB166" s="99">
        <f t="shared" si="87"/>
        <v>63598.140000000014</v>
      </c>
      <c r="BC166" s="99">
        <f t="shared" si="88"/>
        <v>63779.31</v>
      </c>
      <c r="BD166" s="99">
        <v>11262.05</v>
      </c>
      <c r="BE166" s="99">
        <f t="shared" si="89"/>
        <v>9544.110169491527</v>
      </c>
      <c r="BF166" s="99">
        <f t="shared" si="90"/>
        <v>63239.149999999994</v>
      </c>
      <c r="BG166" s="99">
        <v>5182.56</v>
      </c>
      <c r="BH166" s="99"/>
      <c r="BI166" s="99">
        <f t="shared" si="91"/>
        <v>68421.70999999999</v>
      </c>
      <c r="BJ166" s="99">
        <f t="shared" si="92"/>
        <v>67597.23</v>
      </c>
      <c r="BK166" s="99">
        <f t="shared" si="93"/>
        <v>6903.97</v>
      </c>
      <c r="BL166" s="99"/>
      <c r="BM166" s="99"/>
      <c r="BN166" s="99"/>
      <c r="BO166" s="99"/>
      <c r="BP166" s="99">
        <f t="shared" si="94"/>
        <v>63239.149999999994</v>
      </c>
      <c r="BQ166" s="99">
        <f t="shared" si="95"/>
        <v>56335.17999999999</v>
      </c>
      <c r="BR166" s="99">
        <f t="shared" si="83"/>
        <v>6903.97</v>
      </c>
      <c r="BS166" s="174" t="s">
        <v>232</v>
      </c>
      <c r="BT166" s="174" t="s">
        <v>233</v>
      </c>
      <c r="BU166" s="174" t="s">
        <v>234</v>
      </c>
    </row>
    <row r="167" spans="1:73" s="98" customFormat="1" ht="21" customHeight="1">
      <c r="A167" s="101">
        <v>131</v>
      </c>
      <c r="B167" s="174" t="s">
        <v>166</v>
      </c>
      <c r="C167" s="99">
        <v>181393.69</v>
      </c>
      <c r="D167" s="99">
        <f t="shared" si="84"/>
        <v>30959.089999999997</v>
      </c>
      <c r="E167" s="99">
        <v>150434.6</v>
      </c>
      <c r="F167" s="99">
        <v>27911.96</v>
      </c>
      <c r="G167" s="99">
        <v>21998.95</v>
      </c>
      <c r="H167" s="99"/>
      <c r="I167" s="99"/>
      <c r="J167" s="99">
        <v>27899.04</v>
      </c>
      <c r="K167" s="99">
        <v>26583.28</v>
      </c>
      <c r="L167" s="99"/>
      <c r="M167" s="99">
        <f t="shared" si="85"/>
        <v>0</v>
      </c>
      <c r="N167" s="99">
        <v>27971.78</v>
      </c>
      <c r="O167" s="99">
        <v>29102.74</v>
      </c>
      <c r="P167" s="99"/>
      <c r="Q167" s="99">
        <f t="shared" si="96"/>
        <v>0</v>
      </c>
      <c r="R167" s="99">
        <v>27971.75</v>
      </c>
      <c r="S167" s="99">
        <v>24737.62</v>
      </c>
      <c r="T167" s="99"/>
      <c r="U167" s="99">
        <f t="shared" si="86"/>
        <v>0</v>
      </c>
      <c r="V167" s="99">
        <v>27971.7</v>
      </c>
      <c r="W167" s="99">
        <v>26754.43</v>
      </c>
      <c r="X167" s="99"/>
      <c r="Y167" s="99"/>
      <c r="Z167" s="99">
        <v>29484.39</v>
      </c>
      <c r="AA167" s="99">
        <v>27837.93</v>
      </c>
      <c r="AB167" s="99"/>
      <c r="AC167" s="99"/>
      <c r="AD167" s="99">
        <v>28084.68</v>
      </c>
      <c r="AE167" s="99">
        <v>25819.7</v>
      </c>
      <c r="AF167" s="99">
        <f>10566.35+16649.86</f>
        <v>27216.21</v>
      </c>
      <c r="AG167" s="99">
        <f>AF167/1.18</f>
        <v>23064.584745762713</v>
      </c>
      <c r="AH167" s="99">
        <v>28095.66</v>
      </c>
      <c r="AI167" s="99">
        <v>31597.64</v>
      </c>
      <c r="AJ167" s="99">
        <f>4244.55+5592.52</f>
        <v>9837.07</v>
      </c>
      <c r="AK167" s="99">
        <f t="shared" si="78"/>
        <v>8336.5</v>
      </c>
      <c r="AL167" s="99">
        <v>28095.6</v>
      </c>
      <c r="AM167" s="99">
        <v>28157.88</v>
      </c>
      <c r="AN167" s="99"/>
      <c r="AO167" s="99">
        <f aca="true" t="shared" si="97" ref="AO167:AO208">AN167/1.18</f>
        <v>0</v>
      </c>
      <c r="AP167" s="99">
        <v>28095.62</v>
      </c>
      <c r="AQ167" s="99">
        <v>30623.73</v>
      </c>
      <c r="AR167" s="99"/>
      <c r="AS167" s="99">
        <f t="shared" si="77"/>
        <v>0</v>
      </c>
      <c r="AT167" s="99">
        <v>28154.42</v>
      </c>
      <c r="AU167" s="99">
        <v>30033.11</v>
      </c>
      <c r="AV167" s="99"/>
      <c r="AW167" s="99">
        <f t="shared" si="81"/>
        <v>0</v>
      </c>
      <c r="AX167" s="99">
        <v>28213.12</v>
      </c>
      <c r="AY167" s="99">
        <v>29062.89</v>
      </c>
      <c r="AZ167" s="99"/>
      <c r="BA167" s="99">
        <f t="shared" si="82"/>
        <v>0</v>
      </c>
      <c r="BB167" s="99">
        <f t="shared" si="87"/>
        <v>337949.72</v>
      </c>
      <c r="BC167" s="99">
        <f t="shared" si="88"/>
        <v>332309.89999999997</v>
      </c>
      <c r="BD167" s="99">
        <v>37053.28</v>
      </c>
      <c r="BE167" s="99">
        <f t="shared" si="89"/>
        <v>31401.084745762713</v>
      </c>
      <c r="BF167" s="99">
        <f t="shared" si="90"/>
        <v>476650.30999999994</v>
      </c>
      <c r="BG167" s="99"/>
      <c r="BH167" s="99"/>
      <c r="BI167" s="99">
        <f t="shared" si="91"/>
        <v>476650.30999999994</v>
      </c>
      <c r="BJ167" s="99">
        <f t="shared" si="92"/>
        <v>363268.99</v>
      </c>
      <c r="BK167" s="99">
        <f t="shared" si="93"/>
        <v>150434.6</v>
      </c>
      <c r="BL167" s="99"/>
      <c r="BM167" s="99"/>
      <c r="BN167" s="99"/>
      <c r="BO167" s="99"/>
      <c r="BP167" s="99">
        <f t="shared" si="94"/>
        <v>476650.30999999994</v>
      </c>
      <c r="BQ167" s="99">
        <f t="shared" si="95"/>
        <v>326215.70999999996</v>
      </c>
      <c r="BR167" s="99">
        <f t="shared" si="83"/>
        <v>150434.6</v>
      </c>
      <c r="BS167" s="174" t="s">
        <v>232</v>
      </c>
      <c r="BT167" s="174" t="s">
        <v>233</v>
      </c>
      <c r="BU167" s="174" t="s">
        <v>234</v>
      </c>
    </row>
    <row r="168" spans="1:73" s="98" customFormat="1" ht="21" customHeight="1">
      <c r="A168" s="101">
        <v>132</v>
      </c>
      <c r="B168" s="174" t="s">
        <v>167</v>
      </c>
      <c r="C168" s="99">
        <v>210178.08</v>
      </c>
      <c r="D168" s="99">
        <f t="shared" si="84"/>
        <v>159317.49</v>
      </c>
      <c r="E168" s="99">
        <v>50860.59</v>
      </c>
      <c r="F168" s="99">
        <v>4783.51</v>
      </c>
      <c r="G168" s="99">
        <v>3276.32</v>
      </c>
      <c r="H168" s="99"/>
      <c r="I168" s="99"/>
      <c r="J168" s="99">
        <v>4783.5</v>
      </c>
      <c r="K168" s="99">
        <v>4449.83</v>
      </c>
      <c r="L168" s="99"/>
      <c r="M168" s="99">
        <f t="shared" si="85"/>
        <v>0</v>
      </c>
      <c r="N168" s="99">
        <v>4843.4</v>
      </c>
      <c r="O168" s="99">
        <v>5095.93</v>
      </c>
      <c r="P168" s="99"/>
      <c r="Q168" s="99">
        <f t="shared" si="96"/>
        <v>0</v>
      </c>
      <c r="R168" s="99">
        <v>4895.12</v>
      </c>
      <c r="S168" s="99">
        <v>4713.08</v>
      </c>
      <c r="T168" s="99">
        <v>14190.03</v>
      </c>
      <c r="U168" s="99">
        <f t="shared" si="86"/>
        <v>12025.449152542375</v>
      </c>
      <c r="V168" s="99">
        <v>4963.07</v>
      </c>
      <c r="W168" s="99">
        <v>4707.15</v>
      </c>
      <c r="X168" s="99">
        <v>9538.68</v>
      </c>
      <c r="Y168" s="99">
        <f>X168/1.18</f>
        <v>8083.627118644068</v>
      </c>
      <c r="Z168" s="99">
        <v>4995.19</v>
      </c>
      <c r="AA168" s="99">
        <v>5178.71</v>
      </c>
      <c r="AB168" s="99"/>
      <c r="AC168" s="99"/>
      <c r="AD168" s="99">
        <v>4995.18</v>
      </c>
      <c r="AE168" s="99">
        <v>5500.64</v>
      </c>
      <c r="AF168" s="99"/>
      <c r="AG168" s="99"/>
      <c r="AH168" s="99">
        <v>4995.18</v>
      </c>
      <c r="AI168" s="99">
        <v>5418.45</v>
      </c>
      <c r="AJ168" s="99"/>
      <c r="AK168" s="99">
        <f t="shared" si="78"/>
        <v>0</v>
      </c>
      <c r="AL168" s="99">
        <v>4995.19</v>
      </c>
      <c r="AM168" s="99">
        <v>4492.69</v>
      </c>
      <c r="AN168" s="99"/>
      <c r="AO168" s="99">
        <f t="shared" si="97"/>
        <v>0</v>
      </c>
      <c r="AP168" s="99">
        <v>4995.18</v>
      </c>
      <c r="AQ168" s="99">
        <v>4993.5</v>
      </c>
      <c r="AR168" s="99"/>
      <c r="AS168" s="99">
        <f t="shared" si="77"/>
        <v>0</v>
      </c>
      <c r="AT168" s="99">
        <v>4995.19</v>
      </c>
      <c r="AU168" s="99">
        <v>4883.01</v>
      </c>
      <c r="AV168" s="99"/>
      <c r="AW168" s="99">
        <f t="shared" si="81"/>
        <v>0</v>
      </c>
      <c r="AX168" s="99">
        <v>4995.19</v>
      </c>
      <c r="AY168" s="99">
        <v>5583.56</v>
      </c>
      <c r="AZ168" s="99"/>
      <c r="BA168" s="99">
        <f t="shared" si="82"/>
        <v>0</v>
      </c>
      <c r="BB168" s="99">
        <f t="shared" si="87"/>
        <v>59234.90000000001</v>
      </c>
      <c r="BC168" s="99">
        <f t="shared" si="88"/>
        <v>58292.87</v>
      </c>
      <c r="BD168" s="99">
        <v>23728.71</v>
      </c>
      <c r="BE168" s="99">
        <f t="shared" si="89"/>
        <v>20109.076271186445</v>
      </c>
      <c r="BF168" s="99">
        <f t="shared" si="90"/>
        <v>244742.24000000002</v>
      </c>
      <c r="BG168" s="99"/>
      <c r="BH168" s="99"/>
      <c r="BI168" s="99">
        <f t="shared" si="91"/>
        <v>244742.24000000002</v>
      </c>
      <c r="BJ168" s="99">
        <f t="shared" si="92"/>
        <v>217610.36</v>
      </c>
      <c r="BK168" s="99">
        <f t="shared" si="93"/>
        <v>50860.59</v>
      </c>
      <c r="BL168" s="99"/>
      <c r="BM168" s="99"/>
      <c r="BN168" s="99"/>
      <c r="BO168" s="99"/>
      <c r="BP168" s="99">
        <f t="shared" si="94"/>
        <v>244742.24000000002</v>
      </c>
      <c r="BQ168" s="99">
        <f t="shared" si="95"/>
        <v>193881.65</v>
      </c>
      <c r="BR168" s="99">
        <f t="shared" si="83"/>
        <v>50860.59</v>
      </c>
      <c r="BS168" s="174" t="s">
        <v>232</v>
      </c>
      <c r="BT168" s="174" t="s">
        <v>233</v>
      </c>
      <c r="BU168" s="174" t="s">
        <v>234</v>
      </c>
    </row>
    <row r="169" spans="1:73" s="98" customFormat="1" ht="21" customHeight="1">
      <c r="A169" s="101">
        <v>133</v>
      </c>
      <c r="B169" s="174" t="s">
        <v>168</v>
      </c>
      <c r="C169" s="99">
        <v>-415573.89</v>
      </c>
      <c r="D169" s="99">
        <f t="shared" si="84"/>
        <v>-415573.89</v>
      </c>
      <c r="E169" s="99"/>
      <c r="F169" s="99">
        <v>11882.91</v>
      </c>
      <c r="G169" s="99">
        <v>8892.92</v>
      </c>
      <c r="H169" s="99"/>
      <c r="I169" s="99"/>
      <c r="J169" s="99">
        <v>11883.52</v>
      </c>
      <c r="K169" s="99">
        <v>12251.23</v>
      </c>
      <c r="L169" s="99"/>
      <c r="M169" s="99">
        <f t="shared" si="85"/>
        <v>0</v>
      </c>
      <c r="N169" s="99">
        <v>11883.55</v>
      </c>
      <c r="O169" s="99">
        <v>13481.86</v>
      </c>
      <c r="P169" s="99"/>
      <c r="Q169" s="99">
        <f t="shared" si="96"/>
        <v>0</v>
      </c>
      <c r="R169" s="99">
        <v>11902.13</v>
      </c>
      <c r="S169" s="99">
        <v>10524.48</v>
      </c>
      <c r="T169" s="99"/>
      <c r="U169" s="99">
        <f t="shared" si="86"/>
        <v>0</v>
      </c>
      <c r="V169" s="99">
        <v>11902.1</v>
      </c>
      <c r="W169" s="99">
        <v>13284.82</v>
      </c>
      <c r="X169" s="99"/>
      <c r="Y169" s="99"/>
      <c r="Z169" s="99">
        <v>11902.15</v>
      </c>
      <c r="AA169" s="99">
        <v>11336.7</v>
      </c>
      <c r="AB169" s="99"/>
      <c r="AC169" s="99"/>
      <c r="AD169" s="99">
        <v>11902.1</v>
      </c>
      <c r="AE169" s="99">
        <v>11184.66</v>
      </c>
      <c r="AF169" s="99"/>
      <c r="AG169" s="99"/>
      <c r="AH169" s="99">
        <v>11971.26</v>
      </c>
      <c r="AI169" s="99">
        <v>13175.61</v>
      </c>
      <c r="AJ169" s="99"/>
      <c r="AK169" s="99">
        <f t="shared" si="78"/>
        <v>0</v>
      </c>
      <c r="AL169" s="99">
        <v>11971.25</v>
      </c>
      <c r="AM169" s="99">
        <v>12696.44</v>
      </c>
      <c r="AN169" s="99"/>
      <c r="AO169" s="99">
        <f t="shared" si="97"/>
        <v>0</v>
      </c>
      <c r="AP169" s="99">
        <v>12039.81</v>
      </c>
      <c r="AQ169" s="99">
        <v>10964.65</v>
      </c>
      <c r="AR169" s="99"/>
      <c r="AS169" s="99">
        <f aca="true" t="shared" si="98" ref="AS169:AS208">AR169/1.18</f>
        <v>0</v>
      </c>
      <c r="AT169" s="99">
        <v>12039.83</v>
      </c>
      <c r="AU169" s="99">
        <v>12322.42</v>
      </c>
      <c r="AV169" s="99"/>
      <c r="AW169" s="99">
        <f t="shared" si="81"/>
        <v>0</v>
      </c>
      <c r="AX169" s="99">
        <v>12039.82</v>
      </c>
      <c r="AY169" s="99">
        <v>15191.7</v>
      </c>
      <c r="AZ169" s="99"/>
      <c r="BA169" s="99">
        <f t="shared" si="82"/>
        <v>0</v>
      </c>
      <c r="BB169" s="99">
        <f t="shared" si="87"/>
        <v>143320.43000000002</v>
      </c>
      <c r="BC169" s="99">
        <f t="shared" si="88"/>
        <v>145307.49000000002</v>
      </c>
      <c r="BD169" s="99">
        <f>AZ169+AV169+AR169+AN169+AJ169+AF169+AB169+X169+T169+P169+L169+H169</f>
        <v>0</v>
      </c>
      <c r="BE169" s="99">
        <f t="shared" si="89"/>
        <v>0</v>
      </c>
      <c r="BF169" s="99">
        <f t="shared" si="90"/>
        <v>-270266.4</v>
      </c>
      <c r="BG169" s="99"/>
      <c r="BH169" s="99"/>
      <c r="BI169" s="99">
        <f t="shared" si="91"/>
        <v>-270266.4</v>
      </c>
      <c r="BJ169" s="99">
        <f t="shared" si="92"/>
        <v>-270266.4</v>
      </c>
      <c r="BK169" s="99">
        <f t="shared" si="93"/>
        <v>0</v>
      </c>
      <c r="BL169" s="99"/>
      <c r="BM169" s="99"/>
      <c r="BN169" s="99"/>
      <c r="BO169" s="99"/>
      <c r="BP169" s="99">
        <f t="shared" si="94"/>
        <v>-270266.4</v>
      </c>
      <c r="BQ169" s="99">
        <f t="shared" si="95"/>
        <v>-270266.4</v>
      </c>
      <c r="BR169" s="99">
        <f t="shared" si="83"/>
        <v>0</v>
      </c>
      <c r="BS169" s="174"/>
      <c r="BT169" s="174"/>
      <c r="BU169" s="174"/>
    </row>
    <row r="170" spans="1:73" s="98" customFormat="1" ht="36.75" customHeight="1">
      <c r="A170" s="191">
        <v>134</v>
      </c>
      <c r="B170" s="192" t="s">
        <v>169</v>
      </c>
      <c r="C170" s="99">
        <v>4185.32</v>
      </c>
      <c r="D170" s="99">
        <f t="shared" si="84"/>
        <v>4185.32</v>
      </c>
      <c r="E170" s="99"/>
      <c r="F170" s="99">
        <v>5236.62</v>
      </c>
      <c r="G170" s="99">
        <v>4279.36</v>
      </c>
      <c r="H170" s="99"/>
      <c r="I170" s="99"/>
      <c r="J170" s="99">
        <v>5236.62</v>
      </c>
      <c r="K170" s="99">
        <v>4586.89</v>
      </c>
      <c r="L170" s="99"/>
      <c r="M170" s="99">
        <f t="shared" si="85"/>
        <v>0</v>
      </c>
      <c r="N170" s="102">
        <v>5236.62</v>
      </c>
      <c r="O170" s="99">
        <v>7469.37</v>
      </c>
      <c r="P170" s="99"/>
      <c r="Q170" s="99">
        <f t="shared" si="96"/>
        <v>0</v>
      </c>
      <c r="R170" s="99">
        <v>5236.61</v>
      </c>
      <c r="S170" s="99">
        <v>5091.02</v>
      </c>
      <c r="T170" s="99"/>
      <c r="U170" s="99">
        <f t="shared" si="86"/>
        <v>0</v>
      </c>
      <c r="V170" s="99">
        <v>5236.62</v>
      </c>
      <c r="W170" s="99">
        <v>4739.46</v>
      </c>
      <c r="X170" s="99"/>
      <c r="Y170" s="99"/>
      <c r="Z170" s="99">
        <v>5236.62</v>
      </c>
      <c r="AA170" s="99">
        <v>5230.28</v>
      </c>
      <c r="AB170" s="99"/>
      <c r="AC170" s="99"/>
      <c r="AD170" s="99">
        <v>5236.62</v>
      </c>
      <c r="AE170" s="99">
        <v>5660.39</v>
      </c>
      <c r="AF170" s="99"/>
      <c r="AG170" s="99"/>
      <c r="AH170" s="99">
        <v>5236.62</v>
      </c>
      <c r="AI170" s="99">
        <v>5897.97</v>
      </c>
      <c r="AJ170" s="99"/>
      <c r="AK170" s="99">
        <f aca="true" t="shared" si="99" ref="AK170:AK208">AJ170/1.18</f>
        <v>0</v>
      </c>
      <c r="AL170" s="99">
        <v>5236.61</v>
      </c>
      <c r="AM170" s="99">
        <v>6020.65</v>
      </c>
      <c r="AN170" s="99"/>
      <c r="AO170" s="99">
        <f t="shared" si="97"/>
        <v>0</v>
      </c>
      <c r="AP170" s="99">
        <v>5236.62</v>
      </c>
      <c r="AQ170" s="99">
        <v>4537.17</v>
      </c>
      <c r="AR170" s="99"/>
      <c r="AS170" s="99">
        <f t="shared" si="98"/>
        <v>0</v>
      </c>
      <c r="AT170" s="99">
        <v>5236.62</v>
      </c>
      <c r="AU170" s="99">
        <v>5697.4</v>
      </c>
      <c r="AV170" s="99"/>
      <c r="AW170" s="99">
        <f t="shared" si="81"/>
        <v>0</v>
      </c>
      <c r="AX170" s="99">
        <v>5236.62</v>
      </c>
      <c r="AY170" s="99">
        <v>5327.85</v>
      </c>
      <c r="AZ170" s="105">
        <f>6.5+47640.8</f>
        <v>47647.3</v>
      </c>
      <c r="BA170" s="99">
        <f t="shared" si="82"/>
        <v>40379.06779661017</v>
      </c>
      <c r="BB170" s="99">
        <f t="shared" si="87"/>
        <v>62839.42000000001</v>
      </c>
      <c r="BC170" s="99">
        <f t="shared" si="88"/>
        <v>64537.810000000005</v>
      </c>
      <c r="BD170" s="110">
        <v>47647.3</v>
      </c>
      <c r="BE170" s="99">
        <f t="shared" si="89"/>
        <v>40379.06779661017</v>
      </c>
      <c r="BF170" s="99">
        <f t="shared" si="90"/>
        <v>21075.83</v>
      </c>
      <c r="BG170" s="99">
        <v>5200.68</v>
      </c>
      <c r="BH170" s="99"/>
      <c r="BI170" s="99">
        <f t="shared" si="91"/>
        <v>26276.510000000002</v>
      </c>
      <c r="BJ170" s="99">
        <f t="shared" si="92"/>
        <v>68723.13</v>
      </c>
      <c r="BK170" s="99">
        <f t="shared" si="93"/>
        <v>0</v>
      </c>
      <c r="BL170" s="99"/>
      <c r="BM170" s="99"/>
      <c r="BN170" s="99"/>
      <c r="BO170" s="99"/>
      <c r="BP170" s="99">
        <f t="shared" si="94"/>
        <v>21075.83</v>
      </c>
      <c r="BQ170" s="99">
        <f t="shared" si="95"/>
        <v>21075.83</v>
      </c>
      <c r="BR170" s="99">
        <f t="shared" si="83"/>
        <v>0</v>
      </c>
      <c r="BS170" s="174" t="s">
        <v>220</v>
      </c>
      <c r="BT170" s="174" t="s">
        <v>341</v>
      </c>
      <c r="BU170" s="174" t="s">
        <v>340</v>
      </c>
    </row>
    <row r="171" spans="1:73" s="98" customFormat="1" ht="21" customHeight="1">
      <c r="A171" s="191"/>
      <c r="B171" s="192"/>
      <c r="C171" s="99"/>
      <c r="D171" s="99"/>
      <c r="E171" s="99"/>
      <c r="F171" s="99"/>
      <c r="G171" s="99"/>
      <c r="H171" s="99"/>
      <c r="I171" s="99"/>
      <c r="J171" s="99"/>
      <c r="K171" s="99"/>
      <c r="L171" s="99"/>
      <c r="M171" s="99"/>
      <c r="N171" s="102"/>
      <c r="O171" s="99"/>
      <c r="P171" s="99"/>
      <c r="Q171" s="99"/>
      <c r="R171" s="99"/>
      <c r="S171" s="99"/>
      <c r="T171" s="99"/>
      <c r="U171" s="99"/>
      <c r="V171" s="99"/>
      <c r="W171" s="99"/>
      <c r="X171" s="99"/>
      <c r="Y171" s="99"/>
      <c r="Z171" s="99"/>
      <c r="AA171" s="99"/>
      <c r="AB171" s="99"/>
      <c r="AC171" s="99"/>
      <c r="AD171" s="99"/>
      <c r="AE171" s="99"/>
      <c r="AF171" s="99"/>
      <c r="AG171" s="99"/>
      <c r="AH171" s="99"/>
      <c r="AI171" s="99"/>
      <c r="AJ171" s="99"/>
      <c r="AK171" s="99"/>
      <c r="AL171" s="99"/>
      <c r="AM171" s="99"/>
      <c r="AN171" s="99"/>
      <c r="AO171" s="99"/>
      <c r="AP171" s="99"/>
      <c r="AQ171" s="99"/>
      <c r="AR171" s="99"/>
      <c r="AS171" s="99"/>
      <c r="AT171" s="99"/>
      <c r="AU171" s="99"/>
      <c r="AV171" s="99"/>
      <c r="AW171" s="99"/>
      <c r="AX171" s="99"/>
      <c r="AY171" s="99"/>
      <c r="AZ171" s="105"/>
      <c r="BA171" s="99"/>
      <c r="BB171" s="99"/>
      <c r="BC171" s="99"/>
      <c r="BD171" s="110"/>
      <c r="BE171" s="99"/>
      <c r="BF171" s="99"/>
      <c r="BG171" s="99"/>
      <c r="BH171" s="99"/>
      <c r="BI171" s="99"/>
      <c r="BJ171" s="99"/>
      <c r="BK171" s="99"/>
      <c r="BL171" s="99"/>
      <c r="BM171" s="99"/>
      <c r="BN171" s="99"/>
      <c r="BO171" s="99"/>
      <c r="BP171" s="99"/>
      <c r="BQ171" s="99"/>
      <c r="BR171" s="99"/>
      <c r="BS171" s="174" t="s">
        <v>330</v>
      </c>
      <c r="BT171" s="174" t="s">
        <v>218</v>
      </c>
      <c r="BU171" s="174" t="s">
        <v>333</v>
      </c>
    </row>
    <row r="172" spans="1:73" s="98" customFormat="1" ht="21" customHeight="1">
      <c r="A172" s="101">
        <v>135</v>
      </c>
      <c r="B172" s="174" t="s">
        <v>170</v>
      </c>
      <c r="C172" s="99">
        <v>-191702.04</v>
      </c>
      <c r="D172" s="99">
        <f t="shared" si="84"/>
        <v>-191702.04</v>
      </c>
      <c r="E172" s="99"/>
      <c r="F172" s="99">
        <v>10594.85</v>
      </c>
      <c r="G172" s="99">
        <v>8157.29</v>
      </c>
      <c r="H172" s="99"/>
      <c r="I172" s="99"/>
      <c r="J172" s="99">
        <v>10705.74</v>
      </c>
      <c r="K172" s="99">
        <v>11904.69</v>
      </c>
      <c r="L172" s="99"/>
      <c r="M172" s="99">
        <f t="shared" si="85"/>
        <v>0</v>
      </c>
      <c r="N172" s="99">
        <v>10705.77</v>
      </c>
      <c r="O172" s="99">
        <v>12041.27</v>
      </c>
      <c r="P172" s="99"/>
      <c r="Q172" s="99">
        <f t="shared" si="96"/>
        <v>0</v>
      </c>
      <c r="R172" s="99">
        <v>10705.74</v>
      </c>
      <c r="S172" s="99">
        <v>8481.32</v>
      </c>
      <c r="T172" s="99"/>
      <c r="U172" s="99">
        <f t="shared" si="86"/>
        <v>0</v>
      </c>
      <c r="V172" s="99">
        <v>10705.72</v>
      </c>
      <c r="W172" s="99">
        <v>10674.02</v>
      </c>
      <c r="X172" s="99"/>
      <c r="Y172" s="99"/>
      <c r="Z172" s="99">
        <v>10696.91</v>
      </c>
      <c r="AA172" s="99">
        <v>10886.76</v>
      </c>
      <c r="AB172" s="99"/>
      <c r="AC172" s="99"/>
      <c r="AD172" s="99">
        <v>10705.73</v>
      </c>
      <c r="AE172" s="99">
        <v>9305.84</v>
      </c>
      <c r="AF172" s="99"/>
      <c r="AG172" s="99"/>
      <c r="AH172" s="99">
        <v>10826.85</v>
      </c>
      <c r="AI172" s="99">
        <v>11760.02</v>
      </c>
      <c r="AJ172" s="99"/>
      <c r="AK172" s="99">
        <f t="shared" si="99"/>
        <v>0</v>
      </c>
      <c r="AL172" s="99">
        <v>10808.17</v>
      </c>
      <c r="AM172" s="99">
        <v>10499.23</v>
      </c>
      <c r="AN172" s="99"/>
      <c r="AO172" s="99">
        <f t="shared" si="97"/>
        <v>0</v>
      </c>
      <c r="AP172" s="99">
        <v>10826.85</v>
      </c>
      <c r="AQ172" s="99">
        <v>10623.23</v>
      </c>
      <c r="AR172" s="99"/>
      <c r="AS172" s="99">
        <f t="shared" si="98"/>
        <v>0</v>
      </c>
      <c r="AT172" s="99">
        <v>10826.85</v>
      </c>
      <c r="AU172" s="99">
        <v>10721.81</v>
      </c>
      <c r="AV172" s="99"/>
      <c r="AW172" s="99">
        <f t="shared" si="81"/>
        <v>0</v>
      </c>
      <c r="AX172" s="99">
        <v>10826.83</v>
      </c>
      <c r="AY172" s="99">
        <v>12254.36</v>
      </c>
      <c r="AZ172" s="99"/>
      <c r="BA172" s="99">
        <f t="shared" si="82"/>
        <v>0</v>
      </c>
      <c r="BB172" s="99">
        <f t="shared" si="87"/>
        <v>128936.01000000002</v>
      </c>
      <c r="BC172" s="99">
        <f t="shared" si="88"/>
        <v>127309.84</v>
      </c>
      <c r="BD172" s="99">
        <f>AZ172+AV172+AR172+AN172+AJ172+AF172+AB172+X172+T172+P172+L172+H172</f>
        <v>0</v>
      </c>
      <c r="BE172" s="99">
        <f t="shared" si="89"/>
        <v>0</v>
      </c>
      <c r="BF172" s="99">
        <f t="shared" si="90"/>
        <v>-64392.20000000001</v>
      </c>
      <c r="BG172" s="99"/>
      <c r="BH172" s="99"/>
      <c r="BI172" s="99">
        <f t="shared" si="91"/>
        <v>-64392.20000000001</v>
      </c>
      <c r="BJ172" s="99">
        <f t="shared" si="92"/>
        <v>-64392.20000000001</v>
      </c>
      <c r="BK172" s="99">
        <f t="shared" si="93"/>
        <v>0</v>
      </c>
      <c r="BL172" s="99"/>
      <c r="BM172" s="99"/>
      <c r="BN172" s="99"/>
      <c r="BO172" s="99"/>
      <c r="BP172" s="99">
        <f t="shared" si="94"/>
        <v>-64392.20000000001</v>
      </c>
      <c r="BQ172" s="99">
        <f t="shared" si="95"/>
        <v>-64392.20000000001</v>
      </c>
      <c r="BR172" s="99">
        <f t="shared" si="83"/>
        <v>0</v>
      </c>
      <c r="BS172" s="174"/>
      <c r="BT172" s="174"/>
      <c r="BU172" s="174"/>
    </row>
    <row r="173" spans="1:73" s="98" customFormat="1" ht="21" customHeight="1">
      <c r="A173" s="101">
        <v>136</v>
      </c>
      <c r="B173" s="174" t="s">
        <v>171</v>
      </c>
      <c r="C173" s="99">
        <v>-345050.65</v>
      </c>
      <c r="D173" s="99">
        <f t="shared" si="84"/>
        <v>-345050.65</v>
      </c>
      <c r="E173" s="99"/>
      <c r="F173" s="99">
        <v>16094.7</v>
      </c>
      <c r="G173" s="99">
        <v>12891.92</v>
      </c>
      <c r="H173" s="99"/>
      <c r="I173" s="99"/>
      <c r="J173" s="99">
        <v>16094.69</v>
      </c>
      <c r="K173" s="99">
        <v>16108.82</v>
      </c>
      <c r="L173" s="99"/>
      <c r="M173" s="99">
        <f t="shared" si="85"/>
        <v>0</v>
      </c>
      <c r="N173" s="99">
        <v>16160.53</v>
      </c>
      <c r="O173" s="99">
        <v>18090.58</v>
      </c>
      <c r="P173" s="99"/>
      <c r="Q173" s="99">
        <f t="shared" si="96"/>
        <v>0</v>
      </c>
      <c r="R173" s="99">
        <v>16160.54</v>
      </c>
      <c r="S173" s="99">
        <v>14295.14</v>
      </c>
      <c r="T173" s="99"/>
      <c r="U173" s="99">
        <f t="shared" si="86"/>
        <v>0</v>
      </c>
      <c r="V173" s="99">
        <v>16160.53</v>
      </c>
      <c r="W173" s="99">
        <v>16547.12</v>
      </c>
      <c r="X173" s="99"/>
      <c r="Y173" s="99"/>
      <c r="Z173" s="99">
        <v>16160.54</v>
      </c>
      <c r="AA173" s="99">
        <v>15345.97</v>
      </c>
      <c r="AB173" s="99"/>
      <c r="AC173" s="99"/>
      <c r="AD173" s="99">
        <v>16160.53</v>
      </c>
      <c r="AE173" s="99">
        <v>15937.99</v>
      </c>
      <c r="AF173" s="103">
        <f>75500.91+542770+25166.97</f>
        <v>643437.88</v>
      </c>
      <c r="AG173" s="99">
        <f>AF173/1.18</f>
        <v>545286.3389830509</v>
      </c>
      <c r="AH173" s="99">
        <v>16160.52</v>
      </c>
      <c r="AI173" s="99">
        <v>19371.57</v>
      </c>
      <c r="AJ173" s="99"/>
      <c r="AK173" s="99">
        <f t="shared" si="99"/>
        <v>0</v>
      </c>
      <c r="AL173" s="99">
        <v>16160.53</v>
      </c>
      <c r="AM173" s="99">
        <v>15732.29</v>
      </c>
      <c r="AN173" s="99"/>
      <c r="AO173" s="99">
        <f t="shared" si="97"/>
        <v>0</v>
      </c>
      <c r="AP173" s="99">
        <v>16160.53</v>
      </c>
      <c r="AQ173" s="99">
        <v>15790.81</v>
      </c>
      <c r="AR173" s="99"/>
      <c r="AS173" s="99">
        <f t="shared" si="98"/>
        <v>0</v>
      </c>
      <c r="AT173" s="99">
        <v>16228.31</v>
      </c>
      <c r="AU173" s="99">
        <v>17502.84</v>
      </c>
      <c r="AV173" s="99"/>
      <c r="AW173" s="99">
        <f t="shared" si="81"/>
        <v>0</v>
      </c>
      <c r="AX173" s="99">
        <v>16294.27</v>
      </c>
      <c r="AY173" s="99">
        <v>17573.8</v>
      </c>
      <c r="AZ173" s="99"/>
      <c r="BA173" s="99">
        <f t="shared" si="82"/>
        <v>0</v>
      </c>
      <c r="BB173" s="99">
        <f t="shared" si="87"/>
        <v>193996.22000000003</v>
      </c>
      <c r="BC173" s="99">
        <f t="shared" si="88"/>
        <v>195188.85000000006</v>
      </c>
      <c r="BD173" s="99">
        <v>643437.88</v>
      </c>
      <c r="BE173" s="99">
        <f t="shared" si="89"/>
        <v>545286.3389830509</v>
      </c>
      <c r="BF173" s="99">
        <f t="shared" si="90"/>
        <v>-793299.6799999999</v>
      </c>
      <c r="BG173" s="99">
        <v>14471.28</v>
      </c>
      <c r="BH173" s="99"/>
      <c r="BI173" s="99">
        <f t="shared" si="91"/>
        <v>-778828.3999999999</v>
      </c>
      <c r="BJ173" s="99">
        <f t="shared" si="92"/>
        <v>-149861.79999999996</v>
      </c>
      <c r="BK173" s="99">
        <f t="shared" si="93"/>
        <v>0</v>
      </c>
      <c r="BL173" s="99"/>
      <c r="BM173" s="99"/>
      <c r="BN173" s="99"/>
      <c r="BO173" s="99"/>
      <c r="BP173" s="99">
        <f t="shared" si="94"/>
        <v>-793299.6799999999</v>
      </c>
      <c r="BQ173" s="99">
        <f t="shared" si="95"/>
        <v>-793299.6799999999</v>
      </c>
      <c r="BR173" s="99">
        <f t="shared" si="83"/>
        <v>0</v>
      </c>
      <c r="BS173" s="174" t="s">
        <v>315</v>
      </c>
      <c r="BT173" s="174" t="s">
        <v>247</v>
      </c>
      <c r="BU173" s="174" t="s">
        <v>316</v>
      </c>
    </row>
    <row r="174" spans="1:73" s="98" customFormat="1" ht="21" customHeight="1">
      <c r="A174" s="101">
        <v>137</v>
      </c>
      <c r="B174" s="174" t="s">
        <v>172</v>
      </c>
      <c r="C174" s="99">
        <v>682726.17</v>
      </c>
      <c r="D174" s="99">
        <f t="shared" si="84"/>
        <v>513288.03</v>
      </c>
      <c r="E174" s="99">
        <v>169438.14</v>
      </c>
      <c r="F174" s="99">
        <v>12464.92</v>
      </c>
      <c r="G174" s="99">
        <v>8586.31</v>
      </c>
      <c r="H174" s="99"/>
      <c r="I174" s="99"/>
      <c r="J174" s="99">
        <v>12514.8</v>
      </c>
      <c r="K174" s="99">
        <v>13634.74</v>
      </c>
      <c r="L174" s="99"/>
      <c r="M174" s="99">
        <f t="shared" si="85"/>
        <v>0</v>
      </c>
      <c r="N174" s="102">
        <v>12496.02</v>
      </c>
      <c r="O174" s="99">
        <v>13528.14</v>
      </c>
      <c r="P174" s="99"/>
      <c r="Q174" s="99">
        <f t="shared" si="96"/>
        <v>0</v>
      </c>
      <c r="R174" s="99">
        <v>12514.83</v>
      </c>
      <c r="S174" s="99">
        <v>10002.66</v>
      </c>
      <c r="T174" s="99"/>
      <c r="U174" s="99">
        <f t="shared" si="86"/>
        <v>0</v>
      </c>
      <c r="V174" s="99">
        <v>12514.79</v>
      </c>
      <c r="W174" s="99">
        <v>10995.18</v>
      </c>
      <c r="X174" s="99"/>
      <c r="Y174" s="99"/>
      <c r="Z174" s="99">
        <v>12508.86</v>
      </c>
      <c r="AA174" s="99">
        <v>12099.4</v>
      </c>
      <c r="AB174" s="99"/>
      <c r="AC174" s="99"/>
      <c r="AD174" s="99">
        <v>12511.76</v>
      </c>
      <c r="AE174" s="99">
        <v>11622.79</v>
      </c>
      <c r="AF174" s="99"/>
      <c r="AG174" s="99"/>
      <c r="AH174" s="99">
        <v>12514.8</v>
      </c>
      <c r="AI174" s="99">
        <v>12072.44</v>
      </c>
      <c r="AJ174" s="99"/>
      <c r="AK174" s="99">
        <f t="shared" si="99"/>
        <v>0</v>
      </c>
      <c r="AL174" s="99">
        <v>12514.82</v>
      </c>
      <c r="AM174" s="99">
        <v>11430.13</v>
      </c>
      <c r="AN174" s="99"/>
      <c r="AO174" s="99">
        <f t="shared" si="97"/>
        <v>0</v>
      </c>
      <c r="AP174" s="99">
        <v>12514.82</v>
      </c>
      <c r="AQ174" s="99">
        <v>12313.28</v>
      </c>
      <c r="AR174" s="99">
        <f>534258.01+347169.99</f>
        <v>881428</v>
      </c>
      <c r="AS174" s="99">
        <f t="shared" si="98"/>
        <v>746972.8813559322</v>
      </c>
      <c r="AT174" s="99">
        <v>12607.1</v>
      </c>
      <c r="AU174" s="99">
        <v>11180.91</v>
      </c>
      <c r="AV174" s="99"/>
      <c r="AW174" s="99">
        <f t="shared" si="81"/>
        <v>0</v>
      </c>
      <c r="AX174" s="99">
        <v>12559.85</v>
      </c>
      <c r="AY174" s="99">
        <v>14122.38</v>
      </c>
      <c r="AZ174" s="99"/>
      <c r="BA174" s="99">
        <f t="shared" si="82"/>
        <v>0</v>
      </c>
      <c r="BB174" s="99">
        <f t="shared" si="87"/>
        <v>150237.37</v>
      </c>
      <c r="BC174" s="99">
        <f t="shared" si="88"/>
        <v>141588.36</v>
      </c>
      <c r="BD174" s="99">
        <v>881428</v>
      </c>
      <c r="BE174" s="99">
        <f t="shared" si="89"/>
        <v>746972.8813559322</v>
      </c>
      <c r="BF174" s="99">
        <f t="shared" si="90"/>
        <v>-57113.46999999997</v>
      </c>
      <c r="BG174" s="99"/>
      <c r="BH174" s="99"/>
      <c r="BI174" s="99">
        <f t="shared" si="91"/>
        <v>-57113.46999999997</v>
      </c>
      <c r="BJ174" s="99">
        <f t="shared" si="92"/>
        <v>654876.39</v>
      </c>
      <c r="BK174" s="99">
        <f t="shared" si="93"/>
        <v>169438.14</v>
      </c>
      <c r="BL174" s="99"/>
      <c r="BM174" s="99"/>
      <c r="BN174" s="99"/>
      <c r="BO174" s="99"/>
      <c r="BP174" s="99">
        <f t="shared" si="94"/>
        <v>-57113.46999999997</v>
      </c>
      <c r="BQ174" s="99">
        <f t="shared" si="95"/>
        <v>-226551.61</v>
      </c>
      <c r="BR174" s="99">
        <f t="shared" si="83"/>
        <v>169438.14</v>
      </c>
      <c r="BS174" s="174" t="s">
        <v>317</v>
      </c>
      <c r="BT174" s="174" t="s">
        <v>222</v>
      </c>
      <c r="BU174" s="174" t="s">
        <v>318</v>
      </c>
    </row>
    <row r="175" spans="1:73" s="98" customFormat="1" ht="21" customHeight="1">
      <c r="A175" s="101">
        <v>138</v>
      </c>
      <c r="B175" s="174" t="s">
        <v>173</v>
      </c>
      <c r="C175" s="99">
        <v>-12269.18</v>
      </c>
      <c r="D175" s="99">
        <f t="shared" si="84"/>
        <v>-19631.1</v>
      </c>
      <c r="E175" s="99">
        <v>7361.92</v>
      </c>
      <c r="F175" s="99">
        <v>5615.78</v>
      </c>
      <c r="G175" s="99">
        <v>3633.47</v>
      </c>
      <c r="H175" s="99"/>
      <c r="I175" s="99"/>
      <c r="J175" s="99">
        <v>5603.56</v>
      </c>
      <c r="K175" s="99">
        <v>5349.28</v>
      </c>
      <c r="L175" s="99"/>
      <c r="M175" s="99">
        <f t="shared" si="85"/>
        <v>0</v>
      </c>
      <c r="N175" s="99">
        <v>5615.79</v>
      </c>
      <c r="O175" s="99">
        <v>6759.55</v>
      </c>
      <c r="P175" s="99"/>
      <c r="Q175" s="99">
        <f t="shared" si="96"/>
        <v>0</v>
      </c>
      <c r="R175" s="99">
        <v>5659.31</v>
      </c>
      <c r="S175" s="99">
        <v>4725.56</v>
      </c>
      <c r="T175" s="99">
        <f>20027.89+10316.08+5601.39</f>
        <v>35945.36</v>
      </c>
      <c r="U175" s="99">
        <f t="shared" si="86"/>
        <v>30462.169491525427</v>
      </c>
      <c r="V175" s="99">
        <v>5691.52</v>
      </c>
      <c r="W175" s="99">
        <v>5664.23</v>
      </c>
      <c r="X175" s="99"/>
      <c r="Y175" s="99"/>
      <c r="Z175" s="99">
        <v>5691.54</v>
      </c>
      <c r="AA175" s="99">
        <v>6075.52</v>
      </c>
      <c r="AB175" s="99"/>
      <c r="AC175" s="99"/>
      <c r="AD175" s="99">
        <v>5691.53</v>
      </c>
      <c r="AE175" s="99">
        <v>6250.24</v>
      </c>
      <c r="AF175" s="99"/>
      <c r="AG175" s="99"/>
      <c r="AH175" s="99">
        <v>5691.54</v>
      </c>
      <c r="AI175" s="99">
        <v>5563.41</v>
      </c>
      <c r="AJ175" s="99"/>
      <c r="AK175" s="99">
        <f t="shared" si="99"/>
        <v>0</v>
      </c>
      <c r="AL175" s="99">
        <v>5691.53</v>
      </c>
      <c r="AM175" s="99">
        <v>5448.68</v>
      </c>
      <c r="AN175" s="99">
        <v>6390.22</v>
      </c>
      <c r="AO175" s="99">
        <f t="shared" si="97"/>
        <v>5415.440677966102</v>
      </c>
      <c r="AP175" s="99">
        <v>5691.52</v>
      </c>
      <c r="AQ175" s="99">
        <v>5970.41</v>
      </c>
      <c r="AR175" s="99"/>
      <c r="AS175" s="99">
        <f t="shared" si="98"/>
        <v>0</v>
      </c>
      <c r="AT175" s="99">
        <v>5691.52</v>
      </c>
      <c r="AU175" s="99">
        <v>5606.45</v>
      </c>
      <c r="AV175" s="99"/>
      <c r="AW175" s="99">
        <f t="shared" si="81"/>
        <v>0</v>
      </c>
      <c r="AX175" s="99">
        <v>5691.52</v>
      </c>
      <c r="AY175" s="99">
        <v>6761.48</v>
      </c>
      <c r="AZ175" s="99">
        <v>12013.67</v>
      </c>
      <c r="BA175" s="99">
        <f t="shared" si="82"/>
        <v>10181.07627118644</v>
      </c>
      <c r="BB175" s="99">
        <f t="shared" si="87"/>
        <v>68026.66</v>
      </c>
      <c r="BC175" s="99">
        <f t="shared" si="88"/>
        <v>67808.28</v>
      </c>
      <c r="BD175" s="99">
        <v>54349.25</v>
      </c>
      <c r="BE175" s="99">
        <f t="shared" si="89"/>
        <v>46058.68644067797</v>
      </c>
      <c r="BF175" s="99">
        <f t="shared" si="90"/>
        <v>1189.8499999999985</v>
      </c>
      <c r="BG175" s="99"/>
      <c r="BH175" s="99"/>
      <c r="BI175" s="99">
        <f t="shared" si="91"/>
        <v>1189.8499999999985</v>
      </c>
      <c r="BJ175" s="99">
        <f t="shared" si="92"/>
        <v>48177.18</v>
      </c>
      <c r="BK175" s="99">
        <f t="shared" si="93"/>
        <v>7361.92</v>
      </c>
      <c r="BL175" s="99"/>
      <c r="BM175" s="99"/>
      <c r="BN175" s="99"/>
      <c r="BO175" s="99"/>
      <c r="BP175" s="99">
        <f t="shared" si="94"/>
        <v>1189.8499999999985</v>
      </c>
      <c r="BQ175" s="99">
        <f t="shared" si="95"/>
        <v>-6172.07</v>
      </c>
      <c r="BR175" s="99">
        <f t="shared" si="83"/>
        <v>7361.92</v>
      </c>
      <c r="BS175" s="174" t="s">
        <v>232</v>
      </c>
      <c r="BT175" s="174" t="s">
        <v>233</v>
      </c>
      <c r="BU175" s="174" t="s">
        <v>234</v>
      </c>
    </row>
    <row r="176" spans="1:73" s="98" customFormat="1" ht="21" customHeight="1">
      <c r="A176" s="101">
        <v>139</v>
      </c>
      <c r="B176" s="192" t="s">
        <v>174</v>
      </c>
      <c r="C176" s="99">
        <v>125993.61</v>
      </c>
      <c r="D176" s="99">
        <f t="shared" si="84"/>
        <v>74132.87</v>
      </c>
      <c r="E176" s="99">
        <v>51860.74</v>
      </c>
      <c r="F176" s="99">
        <v>5632.83</v>
      </c>
      <c r="G176" s="99">
        <v>3689.59</v>
      </c>
      <c r="H176" s="99"/>
      <c r="I176" s="99"/>
      <c r="J176" s="99">
        <v>5632.82</v>
      </c>
      <c r="K176" s="99">
        <v>5851.62</v>
      </c>
      <c r="L176" s="99"/>
      <c r="M176" s="99">
        <f t="shared" si="85"/>
        <v>0</v>
      </c>
      <c r="N176" s="102">
        <v>5632.83</v>
      </c>
      <c r="O176" s="99">
        <v>6042.94</v>
      </c>
      <c r="P176" s="99"/>
      <c r="Q176" s="99">
        <f t="shared" si="96"/>
        <v>0</v>
      </c>
      <c r="R176" s="99">
        <v>5632.83</v>
      </c>
      <c r="S176" s="99">
        <v>4363.13</v>
      </c>
      <c r="T176" s="99">
        <v>11226.57</v>
      </c>
      <c r="U176" s="99">
        <f t="shared" si="86"/>
        <v>9514.042372881357</v>
      </c>
      <c r="V176" s="99">
        <v>5632.82</v>
      </c>
      <c r="W176" s="99">
        <v>6054.42</v>
      </c>
      <c r="X176" s="99"/>
      <c r="Y176" s="99"/>
      <c r="Z176" s="99">
        <v>5632.83</v>
      </c>
      <c r="AA176" s="99">
        <v>6089.71</v>
      </c>
      <c r="AB176" s="99">
        <f>5660.66+2229.98</f>
        <v>7890.639999999999</v>
      </c>
      <c r="AC176" s="99">
        <f>AB176/1.18</f>
        <v>6686.983050847458</v>
      </c>
      <c r="AD176" s="99">
        <v>5632.82</v>
      </c>
      <c r="AE176" s="99">
        <v>5390.23</v>
      </c>
      <c r="AF176" s="99"/>
      <c r="AG176" s="99"/>
      <c r="AH176" s="99">
        <v>5632.83</v>
      </c>
      <c r="AI176" s="99">
        <v>5918.47</v>
      </c>
      <c r="AJ176" s="99"/>
      <c r="AK176" s="99">
        <f t="shared" si="99"/>
        <v>0</v>
      </c>
      <c r="AL176" s="99">
        <v>5632.83</v>
      </c>
      <c r="AM176" s="99">
        <v>5422.83</v>
      </c>
      <c r="AN176" s="99"/>
      <c r="AO176" s="99">
        <f t="shared" si="97"/>
        <v>0</v>
      </c>
      <c r="AP176" s="99">
        <v>5632.83</v>
      </c>
      <c r="AQ176" s="99">
        <v>5292.65</v>
      </c>
      <c r="AR176" s="99"/>
      <c r="AS176" s="99">
        <f t="shared" si="98"/>
        <v>0</v>
      </c>
      <c r="AT176" s="99">
        <v>5632.83</v>
      </c>
      <c r="AU176" s="99">
        <v>6139.99</v>
      </c>
      <c r="AV176" s="99">
        <v>22060</v>
      </c>
      <c r="AW176" s="99">
        <f>AV176</f>
        <v>22060</v>
      </c>
      <c r="AX176" s="99">
        <v>5632.83</v>
      </c>
      <c r="AY176" s="99">
        <v>6304.94</v>
      </c>
      <c r="AZ176" s="99"/>
      <c r="BA176" s="99">
        <f t="shared" si="82"/>
        <v>0</v>
      </c>
      <c r="BB176" s="99">
        <f t="shared" si="87"/>
        <v>67593.93000000001</v>
      </c>
      <c r="BC176" s="99">
        <f t="shared" si="88"/>
        <v>66560.52</v>
      </c>
      <c r="BD176" s="110">
        <v>41177.21</v>
      </c>
      <c r="BE176" s="99">
        <f t="shared" si="89"/>
        <v>38261.02542372882</v>
      </c>
      <c r="BF176" s="99">
        <f t="shared" si="90"/>
        <v>151376.92</v>
      </c>
      <c r="BG176" s="99"/>
      <c r="BH176" s="99"/>
      <c r="BI176" s="99">
        <f t="shared" si="91"/>
        <v>151376.92</v>
      </c>
      <c r="BJ176" s="99">
        <f t="shared" si="92"/>
        <v>140693.39</v>
      </c>
      <c r="BK176" s="99">
        <f t="shared" si="93"/>
        <v>51860.74</v>
      </c>
      <c r="BL176" s="99"/>
      <c r="BM176" s="99"/>
      <c r="BN176" s="99"/>
      <c r="BO176" s="99"/>
      <c r="BP176" s="99">
        <f t="shared" si="94"/>
        <v>151376.92</v>
      </c>
      <c r="BQ176" s="99">
        <f t="shared" si="95"/>
        <v>99516.18000000002</v>
      </c>
      <c r="BR176" s="99">
        <f t="shared" si="83"/>
        <v>51860.74</v>
      </c>
      <c r="BS176" s="174" t="s">
        <v>303</v>
      </c>
      <c r="BT176" s="174" t="s">
        <v>304</v>
      </c>
      <c r="BU176" s="174" t="s">
        <v>342</v>
      </c>
    </row>
    <row r="177" spans="1:73" s="98" customFormat="1" ht="21" customHeight="1">
      <c r="A177" s="101"/>
      <c r="B177" s="192"/>
      <c r="C177" s="99"/>
      <c r="D177" s="99"/>
      <c r="E177" s="99"/>
      <c r="F177" s="99"/>
      <c r="G177" s="99"/>
      <c r="H177" s="99"/>
      <c r="I177" s="99"/>
      <c r="J177" s="99"/>
      <c r="K177" s="99"/>
      <c r="L177" s="99"/>
      <c r="M177" s="99"/>
      <c r="N177" s="102"/>
      <c r="O177" s="99"/>
      <c r="P177" s="99"/>
      <c r="Q177" s="99"/>
      <c r="R177" s="99"/>
      <c r="S177" s="99"/>
      <c r="T177" s="99"/>
      <c r="U177" s="99"/>
      <c r="V177" s="99"/>
      <c r="W177" s="99"/>
      <c r="X177" s="99"/>
      <c r="Y177" s="99"/>
      <c r="Z177" s="99"/>
      <c r="AA177" s="99"/>
      <c r="AB177" s="99"/>
      <c r="AC177" s="99"/>
      <c r="AD177" s="99"/>
      <c r="AE177" s="99"/>
      <c r="AF177" s="99"/>
      <c r="AG177" s="99"/>
      <c r="AH177" s="99"/>
      <c r="AI177" s="99"/>
      <c r="AJ177" s="99"/>
      <c r="AK177" s="99"/>
      <c r="AL177" s="99"/>
      <c r="AM177" s="99"/>
      <c r="AN177" s="99"/>
      <c r="AO177" s="99"/>
      <c r="AP177" s="99"/>
      <c r="AQ177" s="99"/>
      <c r="AR177" s="99"/>
      <c r="AS177" s="99"/>
      <c r="AT177" s="99"/>
      <c r="AU177" s="99"/>
      <c r="AV177" s="99"/>
      <c r="AW177" s="99"/>
      <c r="AX177" s="99"/>
      <c r="AY177" s="99"/>
      <c r="AZ177" s="99"/>
      <c r="BA177" s="99"/>
      <c r="BB177" s="99"/>
      <c r="BC177" s="99"/>
      <c r="BD177" s="110"/>
      <c r="BE177" s="99"/>
      <c r="BF177" s="99"/>
      <c r="BG177" s="99"/>
      <c r="BH177" s="99"/>
      <c r="BI177" s="99"/>
      <c r="BJ177" s="99"/>
      <c r="BK177" s="99"/>
      <c r="BL177" s="99"/>
      <c r="BM177" s="99"/>
      <c r="BN177" s="99"/>
      <c r="BO177" s="99"/>
      <c r="BP177" s="99"/>
      <c r="BQ177" s="99"/>
      <c r="BR177" s="99"/>
      <c r="BS177" s="174" t="s">
        <v>232</v>
      </c>
      <c r="BT177" s="174" t="s">
        <v>233</v>
      </c>
      <c r="BU177" s="174" t="s">
        <v>234</v>
      </c>
    </row>
    <row r="178" spans="1:73" s="98" customFormat="1" ht="21" customHeight="1">
      <c r="A178" s="101">
        <v>140</v>
      </c>
      <c r="B178" s="174" t="s">
        <v>175</v>
      </c>
      <c r="C178" s="99">
        <v>58077.49</v>
      </c>
      <c r="D178" s="99">
        <f t="shared" si="84"/>
        <v>16688.009999999995</v>
      </c>
      <c r="E178" s="99">
        <v>41389.48</v>
      </c>
      <c r="F178" s="99">
        <v>5418.34</v>
      </c>
      <c r="G178" s="99">
        <v>4407.4</v>
      </c>
      <c r="H178" s="99"/>
      <c r="I178" s="99"/>
      <c r="J178" s="99">
        <v>5418.34</v>
      </c>
      <c r="K178" s="99">
        <v>5059.17</v>
      </c>
      <c r="L178" s="99"/>
      <c r="M178" s="99">
        <f t="shared" si="85"/>
        <v>0</v>
      </c>
      <c r="N178" s="99">
        <v>5461.77</v>
      </c>
      <c r="O178" s="99">
        <v>6157.52</v>
      </c>
      <c r="P178" s="99"/>
      <c r="Q178" s="99">
        <f t="shared" si="96"/>
        <v>0</v>
      </c>
      <c r="R178" s="99">
        <v>5461.78</v>
      </c>
      <c r="S178" s="99">
        <v>4670.28</v>
      </c>
      <c r="T178" s="99"/>
      <c r="U178" s="99">
        <f t="shared" si="86"/>
        <v>0</v>
      </c>
      <c r="V178" s="99">
        <v>5461.77</v>
      </c>
      <c r="W178" s="99">
        <v>4951.57</v>
      </c>
      <c r="X178" s="99"/>
      <c r="Y178" s="99"/>
      <c r="Z178" s="99">
        <v>5461.77</v>
      </c>
      <c r="AA178" s="99">
        <v>5475.14</v>
      </c>
      <c r="AB178" s="99"/>
      <c r="AC178" s="99"/>
      <c r="AD178" s="99">
        <v>5461.14</v>
      </c>
      <c r="AE178" s="99">
        <v>5454.86</v>
      </c>
      <c r="AF178" s="99"/>
      <c r="AG178" s="99"/>
      <c r="AH178" s="99">
        <v>5461.77</v>
      </c>
      <c r="AI178" s="99">
        <v>6564</v>
      </c>
      <c r="AJ178" s="99"/>
      <c r="AK178" s="99">
        <f t="shared" si="99"/>
        <v>0</v>
      </c>
      <c r="AL178" s="99">
        <v>5461.76</v>
      </c>
      <c r="AM178" s="99">
        <v>5366.15</v>
      </c>
      <c r="AN178" s="99"/>
      <c r="AO178" s="99">
        <f t="shared" si="97"/>
        <v>0</v>
      </c>
      <c r="AP178" s="99">
        <v>5461.76</v>
      </c>
      <c r="AQ178" s="99">
        <v>6006.18</v>
      </c>
      <c r="AR178" s="99"/>
      <c r="AS178" s="99">
        <f t="shared" si="98"/>
        <v>0</v>
      </c>
      <c r="AT178" s="99">
        <v>5461.77</v>
      </c>
      <c r="AU178" s="99">
        <v>4929.77</v>
      </c>
      <c r="AV178" s="99"/>
      <c r="AW178" s="99">
        <f>AV178/1.18</f>
        <v>0</v>
      </c>
      <c r="AX178" s="99">
        <v>5461.77</v>
      </c>
      <c r="AY178" s="99">
        <v>5868.42</v>
      </c>
      <c r="AZ178" s="99"/>
      <c r="BA178" s="99">
        <f t="shared" si="82"/>
        <v>0</v>
      </c>
      <c r="BB178" s="99">
        <f t="shared" si="87"/>
        <v>65453.740000000005</v>
      </c>
      <c r="BC178" s="99">
        <f t="shared" si="88"/>
        <v>64910.46</v>
      </c>
      <c r="BD178" s="99">
        <f>AZ178+AV178+AR178+AN178+AJ178+AF178+AB178+X178+T178+P178+L178+H178</f>
        <v>0</v>
      </c>
      <c r="BE178" s="99">
        <f t="shared" si="89"/>
        <v>0</v>
      </c>
      <c r="BF178" s="99">
        <f t="shared" si="90"/>
        <v>122987.95</v>
      </c>
      <c r="BG178" s="99">
        <v>6930.24</v>
      </c>
      <c r="BH178" s="99"/>
      <c r="BI178" s="99">
        <f t="shared" si="91"/>
        <v>129918.19</v>
      </c>
      <c r="BJ178" s="99">
        <f t="shared" si="92"/>
        <v>81598.47</v>
      </c>
      <c r="BK178" s="99">
        <f t="shared" si="93"/>
        <v>41389.48</v>
      </c>
      <c r="BL178" s="99"/>
      <c r="BM178" s="99"/>
      <c r="BN178" s="99"/>
      <c r="BO178" s="99"/>
      <c r="BP178" s="99">
        <f t="shared" si="94"/>
        <v>122987.95</v>
      </c>
      <c r="BQ178" s="99">
        <f t="shared" si="95"/>
        <v>81598.47</v>
      </c>
      <c r="BR178" s="99">
        <f t="shared" si="83"/>
        <v>41389.48</v>
      </c>
      <c r="BS178" s="174"/>
      <c r="BT178" s="174"/>
      <c r="BU178" s="174"/>
    </row>
    <row r="179" spans="1:73" s="98" customFormat="1" ht="21" customHeight="1">
      <c r="A179" s="101">
        <v>141</v>
      </c>
      <c r="B179" s="174" t="s">
        <v>176</v>
      </c>
      <c r="C179" s="99">
        <v>329803.38</v>
      </c>
      <c r="D179" s="99">
        <f t="shared" si="84"/>
        <v>178835.62</v>
      </c>
      <c r="E179" s="99">
        <v>150967.76</v>
      </c>
      <c r="F179" s="99">
        <v>18453.1</v>
      </c>
      <c r="G179" s="99">
        <v>13128.53</v>
      </c>
      <c r="H179" s="99"/>
      <c r="I179" s="99"/>
      <c r="J179" s="99">
        <v>18511.7</v>
      </c>
      <c r="K179" s="99">
        <v>15971.3</v>
      </c>
      <c r="L179" s="99"/>
      <c r="M179" s="99">
        <f t="shared" si="85"/>
        <v>0</v>
      </c>
      <c r="N179" s="102">
        <v>18570.18</v>
      </c>
      <c r="O179" s="99">
        <v>20727.77</v>
      </c>
      <c r="P179" s="99"/>
      <c r="Q179" s="99">
        <f t="shared" si="96"/>
        <v>0</v>
      </c>
      <c r="R179" s="99">
        <v>18570.19</v>
      </c>
      <c r="S179" s="99">
        <v>16151.57</v>
      </c>
      <c r="T179" s="99"/>
      <c r="U179" s="99">
        <f t="shared" si="86"/>
        <v>0</v>
      </c>
      <c r="V179" s="99">
        <v>18864.08</v>
      </c>
      <c r="W179" s="99">
        <v>19244.13</v>
      </c>
      <c r="X179" s="99"/>
      <c r="Y179" s="99"/>
      <c r="Z179" s="99">
        <v>18957.71</v>
      </c>
      <c r="AA179" s="99">
        <v>19557.96</v>
      </c>
      <c r="AB179" s="99"/>
      <c r="AC179" s="99"/>
      <c r="AD179" s="99">
        <v>18990.76</v>
      </c>
      <c r="AE179" s="99">
        <v>18767.58</v>
      </c>
      <c r="AF179" s="99"/>
      <c r="AG179" s="99"/>
      <c r="AH179" s="99">
        <v>18990.75</v>
      </c>
      <c r="AI179" s="99">
        <v>17893.01</v>
      </c>
      <c r="AJ179" s="99"/>
      <c r="AK179" s="99">
        <f t="shared" si="99"/>
        <v>0</v>
      </c>
      <c r="AL179" s="99">
        <v>18990.76</v>
      </c>
      <c r="AM179" s="99">
        <v>19754.72</v>
      </c>
      <c r="AN179" s="99"/>
      <c r="AO179" s="99">
        <f t="shared" si="97"/>
        <v>0</v>
      </c>
      <c r="AP179" s="99">
        <v>2032.56</v>
      </c>
      <c r="AQ179" s="99">
        <v>16197.82</v>
      </c>
      <c r="AR179" s="99"/>
      <c r="AS179" s="99">
        <f t="shared" si="98"/>
        <v>0</v>
      </c>
      <c r="AT179" s="99">
        <v>17409.8</v>
      </c>
      <c r="AU179" s="99">
        <v>23797.45</v>
      </c>
      <c r="AV179" s="99"/>
      <c r="AW179" s="99">
        <f>AV179/1.18</f>
        <v>0</v>
      </c>
      <c r="AX179" s="99">
        <v>17406.37</v>
      </c>
      <c r="AY179" s="99">
        <v>16199.68</v>
      </c>
      <c r="AZ179" s="99">
        <v>390733.92</v>
      </c>
      <c r="BA179" s="99">
        <f t="shared" si="82"/>
        <v>331130.4406779661</v>
      </c>
      <c r="BB179" s="99">
        <f t="shared" si="87"/>
        <v>205747.96</v>
      </c>
      <c r="BC179" s="99">
        <f t="shared" si="88"/>
        <v>217391.52</v>
      </c>
      <c r="BD179" s="99">
        <v>390733.92</v>
      </c>
      <c r="BE179" s="99">
        <f t="shared" si="89"/>
        <v>331130.4406779661</v>
      </c>
      <c r="BF179" s="99">
        <f t="shared" si="90"/>
        <v>156460.98000000004</v>
      </c>
      <c r="BG179" s="99">
        <v>18802.2</v>
      </c>
      <c r="BH179" s="99"/>
      <c r="BI179" s="99">
        <f t="shared" si="91"/>
        <v>175263.18000000005</v>
      </c>
      <c r="BJ179" s="99">
        <f t="shared" si="92"/>
        <v>396227.14</v>
      </c>
      <c r="BK179" s="99">
        <f t="shared" si="93"/>
        <v>150967.76</v>
      </c>
      <c r="BL179" s="99">
        <v>575700</v>
      </c>
      <c r="BM179" s="99">
        <v>55071.72</v>
      </c>
      <c r="BN179" s="99">
        <f>229849.64+41294.37+188877.35+74200.01</f>
        <v>534221.37</v>
      </c>
      <c r="BO179" s="99"/>
      <c r="BP179" s="99">
        <f>C179+BC179-BD179</f>
        <v>156460.98000000004</v>
      </c>
      <c r="BQ179" s="99">
        <f>D179+BC179-BD179</f>
        <v>5493.22000000003</v>
      </c>
      <c r="BR179" s="99">
        <f t="shared" si="83"/>
        <v>95896.04000000001</v>
      </c>
      <c r="BS179" s="174" t="s">
        <v>332</v>
      </c>
      <c r="BT179" s="174" t="s">
        <v>247</v>
      </c>
      <c r="BU179" s="174" t="s">
        <v>331</v>
      </c>
    </row>
    <row r="180" spans="1:73" s="98" customFormat="1" ht="21" customHeight="1">
      <c r="A180" s="101">
        <v>142</v>
      </c>
      <c r="B180" s="174" t="s">
        <v>177</v>
      </c>
      <c r="C180" s="99">
        <v>255048.3</v>
      </c>
      <c r="D180" s="99">
        <f t="shared" si="84"/>
        <v>177561.07</v>
      </c>
      <c r="E180" s="99">
        <v>77487.23</v>
      </c>
      <c r="F180" s="99">
        <v>6466.5</v>
      </c>
      <c r="G180" s="99">
        <v>5157.39</v>
      </c>
      <c r="H180" s="99"/>
      <c r="I180" s="99"/>
      <c r="J180" s="99">
        <v>6466.49</v>
      </c>
      <c r="K180" s="99">
        <v>6839.27</v>
      </c>
      <c r="L180" s="99"/>
      <c r="M180" s="99">
        <f t="shared" si="85"/>
        <v>0</v>
      </c>
      <c r="N180" s="99">
        <v>6526.19</v>
      </c>
      <c r="O180" s="99">
        <v>6701.54</v>
      </c>
      <c r="P180" s="99"/>
      <c r="Q180" s="99">
        <f t="shared" si="96"/>
        <v>0</v>
      </c>
      <c r="R180" s="99">
        <v>6526.18</v>
      </c>
      <c r="S180" s="99">
        <v>5687.52</v>
      </c>
      <c r="T180" s="115"/>
      <c r="U180" s="99">
        <f t="shared" si="86"/>
        <v>0</v>
      </c>
      <c r="V180" s="99">
        <v>6526.19</v>
      </c>
      <c r="W180" s="99">
        <v>5515.96</v>
      </c>
      <c r="X180" s="99"/>
      <c r="Y180" s="99"/>
      <c r="Z180" s="99">
        <v>6559.42</v>
      </c>
      <c r="AA180" s="99">
        <v>7688.14</v>
      </c>
      <c r="AB180" s="99"/>
      <c r="AC180" s="99"/>
      <c r="AD180" s="99">
        <v>6611.74</v>
      </c>
      <c r="AE180" s="99">
        <v>5932.74</v>
      </c>
      <c r="AF180" s="99"/>
      <c r="AG180" s="99"/>
      <c r="AH180" s="99">
        <v>6611.72</v>
      </c>
      <c r="AI180" s="99">
        <v>6948.2</v>
      </c>
      <c r="AJ180" s="99"/>
      <c r="AK180" s="99">
        <f t="shared" si="99"/>
        <v>0</v>
      </c>
      <c r="AL180" s="99">
        <v>6611.73</v>
      </c>
      <c r="AM180" s="99">
        <v>6526.89</v>
      </c>
      <c r="AN180" s="99"/>
      <c r="AO180" s="99">
        <f t="shared" si="97"/>
        <v>0</v>
      </c>
      <c r="AP180" s="99">
        <v>6611.72</v>
      </c>
      <c r="AQ180" s="99">
        <v>6859.44</v>
      </c>
      <c r="AR180" s="99"/>
      <c r="AS180" s="99">
        <f t="shared" si="98"/>
        <v>0</v>
      </c>
      <c r="AT180" s="99">
        <v>6611.74</v>
      </c>
      <c r="AU180" s="99">
        <v>5975.26</v>
      </c>
      <c r="AV180" s="99"/>
      <c r="AW180" s="99">
        <f>AV180/1.18</f>
        <v>0</v>
      </c>
      <c r="AX180" s="99">
        <v>6611.73</v>
      </c>
      <c r="AY180" s="99">
        <v>7727.69</v>
      </c>
      <c r="AZ180" s="99"/>
      <c r="BA180" s="99">
        <f t="shared" si="82"/>
        <v>0</v>
      </c>
      <c r="BB180" s="99">
        <f t="shared" si="87"/>
        <v>78741.35</v>
      </c>
      <c r="BC180" s="99">
        <f t="shared" si="88"/>
        <v>77560.04</v>
      </c>
      <c r="BD180" s="99">
        <f>AZ180+AV180+AR180+AN180+AJ180+AF180+AB180+X180+T180+P180+L180+H180</f>
        <v>0</v>
      </c>
      <c r="BE180" s="99">
        <f t="shared" si="89"/>
        <v>0</v>
      </c>
      <c r="BF180" s="99">
        <f t="shared" si="90"/>
        <v>332608.33999999997</v>
      </c>
      <c r="BG180" s="99"/>
      <c r="BH180" s="99"/>
      <c r="BI180" s="99">
        <f t="shared" si="91"/>
        <v>332608.33999999997</v>
      </c>
      <c r="BJ180" s="99">
        <f t="shared" si="92"/>
        <v>255121.11</v>
      </c>
      <c r="BK180" s="99">
        <f t="shared" si="93"/>
        <v>77487.23</v>
      </c>
      <c r="BL180" s="99"/>
      <c r="BM180" s="99"/>
      <c r="BN180" s="99"/>
      <c r="BO180" s="99"/>
      <c r="BP180" s="99">
        <f aca="true" t="shared" si="100" ref="BP180:BP208">C180+BC180-BD180-BL180-BM180</f>
        <v>332608.33999999997</v>
      </c>
      <c r="BQ180" s="99">
        <f aca="true" t="shared" si="101" ref="BQ180:BQ208">D180+BC180-BD180-BL180</f>
        <v>255121.11</v>
      </c>
      <c r="BR180" s="99">
        <f t="shared" si="83"/>
        <v>77487.23</v>
      </c>
      <c r="BS180" s="174"/>
      <c r="BT180" s="174"/>
      <c r="BU180" s="174"/>
    </row>
    <row r="181" spans="1:73" s="98" customFormat="1" ht="21" customHeight="1">
      <c r="A181" s="101">
        <v>143</v>
      </c>
      <c r="B181" s="174" t="s">
        <v>178</v>
      </c>
      <c r="C181" s="99">
        <v>313684.76</v>
      </c>
      <c r="D181" s="99">
        <f t="shared" si="84"/>
        <v>225491.3</v>
      </c>
      <c r="E181" s="99">
        <v>88193.46</v>
      </c>
      <c r="F181" s="99">
        <v>6314.21</v>
      </c>
      <c r="G181" s="99">
        <v>4421.94</v>
      </c>
      <c r="H181" s="99"/>
      <c r="I181" s="99"/>
      <c r="J181" s="99">
        <v>6314.23</v>
      </c>
      <c r="K181" s="99">
        <v>5637.8</v>
      </c>
      <c r="L181" s="99"/>
      <c r="M181" s="99">
        <f t="shared" si="85"/>
        <v>0</v>
      </c>
      <c r="N181" s="99">
        <v>6314.21</v>
      </c>
      <c r="O181" s="99">
        <v>7045.47</v>
      </c>
      <c r="P181" s="99"/>
      <c r="Q181" s="99">
        <f t="shared" si="96"/>
        <v>0</v>
      </c>
      <c r="R181" s="99">
        <v>6314.22</v>
      </c>
      <c r="S181" s="99">
        <v>5732.98</v>
      </c>
      <c r="T181" s="115"/>
      <c r="U181" s="99">
        <f t="shared" si="86"/>
        <v>0</v>
      </c>
      <c r="V181" s="99">
        <v>6314.22</v>
      </c>
      <c r="W181" s="99">
        <v>5975.86</v>
      </c>
      <c r="X181" s="99"/>
      <c r="Y181" s="99"/>
      <c r="Z181" s="99">
        <v>6256.63</v>
      </c>
      <c r="AA181" s="99">
        <v>6444.01</v>
      </c>
      <c r="AB181" s="99"/>
      <c r="AC181" s="99"/>
      <c r="AD181" s="99">
        <v>6275.13</v>
      </c>
      <c r="AE181" s="99">
        <v>6327</v>
      </c>
      <c r="AF181" s="104"/>
      <c r="AG181" s="99"/>
      <c r="AH181" s="99">
        <v>6373.21</v>
      </c>
      <c r="AI181" s="99">
        <v>6525.24</v>
      </c>
      <c r="AJ181" s="99"/>
      <c r="AK181" s="99">
        <f t="shared" si="99"/>
        <v>0</v>
      </c>
      <c r="AL181" s="99">
        <v>6373.21</v>
      </c>
      <c r="AM181" s="99">
        <v>7154.26</v>
      </c>
      <c r="AN181" s="99"/>
      <c r="AO181" s="99">
        <f t="shared" si="97"/>
        <v>0</v>
      </c>
      <c r="AP181" s="99">
        <v>6373.21</v>
      </c>
      <c r="AQ181" s="99">
        <v>6785.48</v>
      </c>
      <c r="AR181" s="99"/>
      <c r="AS181" s="99">
        <f t="shared" si="98"/>
        <v>0</v>
      </c>
      <c r="AT181" s="99">
        <v>6373.22</v>
      </c>
      <c r="AU181" s="99">
        <v>6089.42</v>
      </c>
      <c r="AV181" s="99">
        <v>11870</v>
      </c>
      <c r="AW181" s="99">
        <f>AV181</f>
        <v>11870</v>
      </c>
      <c r="AX181" s="99">
        <v>6373.19</v>
      </c>
      <c r="AY181" s="99">
        <v>6346.77</v>
      </c>
      <c r="AZ181" s="99">
        <v>19885.14</v>
      </c>
      <c r="BA181" s="99">
        <f t="shared" si="82"/>
        <v>16851.813559322036</v>
      </c>
      <c r="BB181" s="99">
        <f t="shared" si="87"/>
        <v>75968.89</v>
      </c>
      <c r="BC181" s="99">
        <f t="shared" si="88"/>
        <v>74486.23000000001</v>
      </c>
      <c r="BD181" s="99">
        <v>31755.14</v>
      </c>
      <c r="BE181" s="99">
        <f t="shared" si="89"/>
        <v>28721.813559322036</v>
      </c>
      <c r="BF181" s="99">
        <f t="shared" si="90"/>
        <v>356415.85</v>
      </c>
      <c r="BG181" s="99"/>
      <c r="BH181" s="99"/>
      <c r="BI181" s="99">
        <f t="shared" si="91"/>
        <v>356415.85</v>
      </c>
      <c r="BJ181" s="99">
        <f t="shared" si="92"/>
        <v>299977.53</v>
      </c>
      <c r="BK181" s="99">
        <f t="shared" si="93"/>
        <v>88193.46</v>
      </c>
      <c r="BL181" s="99"/>
      <c r="BM181" s="99"/>
      <c r="BN181" s="99"/>
      <c r="BO181" s="99"/>
      <c r="BP181" s="99">
        <f t="shared" si="100"/>
        <v>356415.85</v>
      </c>
      <c r="BQ181" s="99">
        <f t="shared" si="101"/>
        <v>268222.39</v>
      </c>
      <c r="BR181" s="99">
        <f t="shared" si="83"/>
        <v>88193.46</v>
      </c>
      <c r="BS181" s="174" t="s">
        <v>232</v>
      </c>
      <c r="BT181" s="174" t="s">
        <v>233</v>
      </c>
      <c r="BU181" s="174" t="s">
        <v>234</v>
      </c>
    </row>
    <row r="182" spans="1:73" s="98" customFormat="1" ht="21" customHeight="1">
      <c r="A182" s="101">
        <v>144</v>
      </c>
      <c r="B182" s="174" t="s">
        <v>179</v>
      </c>
      <c r="C182" s="99">
        <v>-603409.35</v>
      </c>
      <c r="D182" s="99">
        <f t="shared" si="84"/>
        <v>-603409.35</v>
      </c>
      <c r="E182" s="99"/>
      <c r="F182" s="99">
        <v>6413.84</v>
      </c>
      <c r="G182" s="99">
        <v>4930.99</v>
      </c>
      <c r="H182" s="99"/>
      <c r="I182" s="99"/>
      <c r="J182" s="99">
        <v>6413.84</v>
      </c>
      <c r="K182" s="99">
        <v>6292.12</v>
      </c>
      <c r="L182" s="99"/>
      <c r="M182" s="99">
        <f t="shared" si="85"/>
        <v>0</v>
      </c>
      <c r="N182" s="102">
        <v>6413.83</v>
      </c>
      <c r="O182" s="99">
        <v>7092.17</v>
      </c>
      <c r="P182" s="99"/>
      <c r="Q182" s="99">
        <f t="shared" si="96"/>
        <v>0</v>
      </c>
      <c r="R182" s="99">
        <v>6473.42</v>
      </c>
      <c r="S182" s="99">
        <v>5710.7</v>
      </c>
      <c r="T182" s="115"/>
      <c r="U182" s="99">
        <f t="shared" si="86"/>
        <v>0</v>
      </c>
      <c r="V182" s="99">
        <v>6285.1</v>
      </c>
      <c r="W182" s="99">
        <v>5858.9</v>
      </c>
      <c r="X182" s="99"/>
      <c r="Y182" s="99"/>
      <c r="Z182" s="99">
        <v>6449.37</v>
      </c>
      <c r="AA182" s="99">
        <v>5951.88</v>
      </c>
      <c r="AB182" s="99"/>
      <c r="AC182" s="99"/>
      <c r="AD182" s="99">
        <v>6449.36</v>
      </c>
      <c r="AE182" s="99">
        <v>6020.08</v>
      </c>
      <c r="AF182" s="104"/>
      <c r="AG182" s="99"/>
      <c r="AH182" s="99">
        <v>6473.43</v>
      </c>
      <c r="AI182" s="99">
        <v>6793.62</v>
      </c>
      <c r="AJ182" s="99"/>
      <c r="AK182" s="99">
        <f t="shared" si="99"/>
        <v>0</v>
      </c>
      <c r="AL182" s="99">
        <v>6473.44</v>
      </c>
      <c r="AM182" s="99">
        <v>5983.75</v>
      </c>
      <c r="AN182" s="99"/>
      <c r="AO182" s="99">
        <f t="shared" si="97"/>
        <v>0</v>
      </c>
      <c r="AP182" s="99">
        <v>6473.44</v>
      </c>
      <c r="AQ182" s="99">
        <v>6367.95</v>
      </c>
      <c r="AR182" s="99"/>
      <c r="AS182" s="99">
        <f t="shared" si="98"/>
        <v>0</v>
      </c>
      <c r="AT182" s="99">
        <v>6473.43</v>
      </c>
      <c r="AU182" s="99">
        <v>6229.79</v>
      </c>
      <c r="AV182" s="99"/>
      <c r="AW182" s="99">
        <f aca="true" t="shared" si="102" ref="AW182:AW196">AV182/1.18</f>
        <v>0</v>
      </c>
      <c r="AX182" s="99">
        <v>6473.44</v>
      </c>
      <c r="AY182" s="99">
        <v>7218.91</v>
      </c>
      <c r="AZ182" s="99"/>
      <c r="BA182" s="99">
        <f t="shared" si="82"/>
        <v>0</v>
      </c>
      <c r="BB182" s="99">
        <f t="shared" si="87"/>
        <v>77265.93999999999</v>
      </c>
      <c r="BC182" s="99">
        <f t="shared" si="88"/>
        <v>74450.86</v>
      </c>
      <c r="BD182" s="99">
        <f>AZ182+AV182+AR182+AN182+AJ182+AF182+AB182+X182+T182+P182+L182+H182</f>
        <v>0</v>
      </c>
      <c r="BE182" s="99">
        <f t="shared" si="89"/>
        <v>0</v>
      </c>
      <c r="BF182" s="99">
        <f t="shared" si="90"/>
        <v>-528958.49</v>
      </c>
      <c r="BG182" s="99"/>
      <c r="BH182" s="99"/>
      <c r="BI182" s="99">
        <f t="shared" si="91"/>
        <v>-528958.49</v>
      </c>
      <c r="BJ182" s="99">
        <f t="shared" si="92"/>
        <v>-528958.49</v>
      </c>
      <c r="BK182" s="99">
        <f t="shared" si="93"/>
        <v>0</v>
      </c>
      <c r="BL182" s="99"/>
      <c r="BM182" s="99"/>
      <c r="BN182" s="99"/>
      <c r="BO182" s="99"/>
      <c r="BP182" s="99">
        <f t="shared" si="100"/>
        <v>-528958.49</v>
      </c>
      <c r="BQ182" s="99">
        <f t="shared" si="101"/>
        <v>-528958.49</v>
      </c>
      <c r="BR182" s="99">
        <f t="shared" si="83"/>
        <v>0</v>
      </c>
      <c r="BS182" s="174"/>
      <c r="BT182" s="174"/>
      <c r="BU182" s="174"/>
    </row>
    <row r="183" spans="1:73" s="98" customFormat="1" ht="21" customHeight="1">
      <c r="A183" s="191">
        <v>145</v>
      </c>
      <c r="B183" s="192" t="s">
        <v>180</v>
      </c>
      <c r="C183" s="99">
        <v>124782.18</v>
      </c>
      <c r="D183" s="99">
        <f t="shared" si="84"/>
        <v>124782.18</v>
      </c>
      <c r="E183" s="99"/>
      <c r="F183" s="99">
        <v>26949.42</v>
      </c>
      <c r="G183" s="99">
        <v>25326.75</v>
      </c>
      <c r="H183" s="99"/>
      <c r="I183" s="99"/>
      <c r="J183" s="99">
        <v>26981.51</v>
      </c>
      <c r="K183" s="99">
        <v>22509.1</v>
      </c>
      <c r="L183" s="99"/>
      <c r="M183" s="99">
        <f t="shared" si="85"/>
        <v>0</v>
      </c>
      <c r="N183" s="102">
        <v>27208.38</v>
      </c>
      <c r="O183" s="99">
        <v>32399.88</v>
      </c>
      <c r="P183" s="99"/>
      <c r="Q183" s="99">
        <f t="shared" si="96"/>
        <v>0</v>
      </c>
      <c r="R183" s="99">
        <v>27054.97</v>
      </c>
      <c r="S183" s="99">
        <v>26448.79</v>
      </c>
      <c r="T183" s="115"/>
      <c r="U183" s="99">
        <f t="shared" si="86"/>
        <v>0</v>
      </c>
      <c r="V183" s="99">
        <v>27674.36</v>
      </c>
      <c r="W183" s="99">
        <v>24968.35</v>
      </c>
      <c r="X183" s="99"/>
      <c r="Y183" s="99"/>
      <c r="Z183" s="99">
        <v>28106.58</v>
      </c>
      <c r="AA183" s="99">
        <v>26075.65</v>
      </c>
      <c r="AB183" s="99">
        <v>160768.72</v>
      </c>
      <c r="AC183" s="99">
        <f>AB183/1.18</f>
        <v>136244.6779661017</v>
      </c>
      <c r="AD183" s="99">
        <v>27139.67</v>
      </c>
      <c r="AE183" s="99">
        <v>29436.35</v>
      </c>
      <c r="AF183" s="99">
        <v>330687.66</v>
      </c>
      <c r="AG183" s="99">
        <f>AF183/1.18</f>
        <v>280243.77966101695</v>
      </c>
      <c r="AH183" s="99">
        <v>27171.62</v>
      </c>
      <c r="AI183" s="99">
        <v>31685.83</v>
      </c>
      <c r="AJ183" s="99"/>
      <c r="AK183" s="99">
        <f t="shared" si="99"/>
        <v>0</v>
      </c>
      <c r="AL183" s="99">
        <v>27108.64</v>
      </c>
      <c r="AM183" s="99">
        <v>25445.84</v>
      </c>
      <c r="AN183" s="99"/>
      <c r="AO183" s="99">
        <f t="shared" si="97"/>
        <v>0</v>
      </c>
      <c r="AP183" s="99">
        <v>27183.89</v>
      </c>
      <c r="AQ183" s="99">
        <v>26520.67</v>
      </c>
      <c r="AR183" s="99">
        <f>6390.22+5794+12743.83+152600</f>
        <v>177528.05</v>
      </c>
      <c r="AS183" s="99">
        <f t="shared" si="98"/>
        <v>150447.5</v>
      </c>
      <c r="AT183" s="99">
        <v>27183.88</v>
      </c>
      <c r="AU183" s="99">
        <v>26925.13</v>
      </c>
      <c r="AV183" s="99"/>
      <c r="AW183" s="99">
        <f t="shared" si="102"/>
        <v>0</v>
      </c>
      <c r="AX183" s="99">
        <v>27183.86</v>
      </c>
      <c r="AY183" s="99">
        <v>29345.17</v>
      </c>
      <c r="AZ183" s="99"/>
      <c r="BA183" s="99">
        <f t="shared" si="82"/>
        <v>0</v>
      </c>
      <c r="BB183" s="99">
        <f t="shared" si="87"/>
        <v>326946.77999999997</v>
      </c>
      <c r="BC183" s="99">
        <f t="shared" si="88"/>
        <v>327087.51</v>
      </c>
      <c r="BD183" s="110">
        <v>668984.43</v>
      </c>
      <c r="BE183" s="99">
        <f t="shared" si="89"/>
        <v>566935.9576271187</v>
      </c>
      <c r="BF183" s="99">
        <f t="shared" si="90"/>
        <v>-217114.74000000005</v>
      </c>
      <c r="BG183" s="99">
        <v>28273.56</v>
      </c>
      <c r="BH183" s="99"/>
      <c r="BI183" s="99">
        <f t="shared" si="91"/>
        <v>-188841.18000000005</v>
      </c>
      <c r="BJ183" s="99">
        <f t="shared" si="92"/>
        <v>451869.69</v>
      </c>
      <c r="BK183" s="99">
        <f t="shared" si="93"/>
        <v>0</v>
      </c>
      <c r="BL183" s="99"/>
      <c r="BM183" s="99"/>
      <c r="BN183" s="99"/>
      <c r="BO183" s="99"/>
      <c r="BP183" s="99">
        <f t="shared" si="100"/>
        <v>-217114.74000000005</v>
      </c>
      <c r="BQ183" s="99">
        <f t="shared" si="101"/>
        <v>-217114.74000000005</v>
      </c>
      <c r="BR183" s="99">
        <f t="shared" si="83"/>
        <v>0</v>
      </c>
      <c r="BS183" s="174" t="s">
        <v>319</v>
      </c>
      <c r="BT183" s="174" t="s">
        <v>222</v>
      </c>
      <c r="BU183" s="174"/>
    </row>
    <row r="184" spans="1:73" s="98" customFormat="1" ht="33" customHeight="1">
      <c r="A184" s="191"/>
      <c r="B184" s="192"/>
      <c r="C184" s="99"/>
      <c r="D184" s="99"/>
      <c r="E184" s="99"/>
      <c r="F184" s="99"/>
      <c r="G184" s="99"/>
      <c r="H184" s="99"/>
      <c r="I184" s="99"/>
      <c r="J184" s="99"/>
      <c r="K184" s="99"/>
      <c r="L184" s="99"/>
      <c r="M184" s="99"/>
      <c r="N184" s="102"/>
      <c r="O184" s="99"/>
      <c r="P184" s="99"/>
      <c r="Q184" s="99"/>
      <c r="R184" s="99"/>
      <c r="S184" s="99"/>
      <c r="T184" s="115"/>
      <c r="U184" s="99"/>
      <c r="V184" s="99"/>
      <c r="W184" s="99"/>
      <c r="X184" s="99"/>
      <c r="Y184" s="99"/>
      <c r="Z184" s="99"/>
      <c r="AA184" s="99"/>
      <c r="AB184" s="99"/>
      <c r="AC184" s="99"/>
      <c r="AD184" s="99"/>
      <c r="AE184" s="99"/>
      <c r="AF184" s="99"/>
      <c r="AG184" s="99"/>
      <c r="AH184" s="99"/>
      <c r="AI184" s="99"/>
      <c r="AJ184" s="99"/>
      <c r="AK184" s="99"/>
      <c r="AL184" s="99"/>
      <c r="AM184" s="99"/>
      <c r="AN184" s="99"/>
      <c r="AO184" s="99"/>
      <c r="AP184" s="99"/>
      <c r="AQ184" s="99"/>
      <c r="AR184" s="99"/>
      <c r="AS184" s="99"/>
      <c r="AT184" s="99"/>
      <c r="AU184" s="99"/>
      <c r="AV184" s="99"/>
      <c r="AW184" s="99"/>
      <c r="AX184" s="99"/>
      <c r="AY184" s="99"/>
      <c r="AZ184" s="99"/>
      <c r="BA184" s="99"/>
      <c r="BB184" s="99"/>
      <c r="BC184" s="99"/>
      <c r="BD184" s="110"/>
      <c r="BE184" s="99"/>
      <c r="BF184" s="99"/>
      <c r="BG184" s="99"/>
      <c r="BH184" s="99"/>
      <c r="BI184" s="99"/>
      <c r="BJ184" s="99"/>
      <c r="BK184" s="99"/>
      <c r="BL184" s="99"/>
      <c r="BM184" s="99"/>
      <c r="BN184" s="99"/>
      <c r="BO184" s="99"/>
      <c r="BP184" s="99"/>
      <c r="BQ184" s="99"/>
      <c r="BR184" s="99"/>
      <c r="BS184" s="174" t="s">
        <v>320</v>
      </c>
      <c r="BT184" s="174" t="s">
        <v>267</v>
      </c>
      <c r="BU184" s="174" t="s">
        <v>252</v>
      </c>
    </row>
    <row r="185" spans="1:73" s="98" customFormat="1" ht="21" customHeight="1">
      <c r="A185" s="191"/>
      <c r="B185" s="192"/>
      <c r="C185" s="99"/>
      <c r="D185" s="99"/>
      <c r="E185" s="99"/>
      <c r="F185" s="99"/>
      <c r="G185" s="99"/>
      <c r="H185" s="99"/>
      <c r="I185" s="99"/>
      <c r="J185" s="99"/>
      <c r="K185" s="99"/>
      <c r="L185" s="99"/>
      <c r="M185" s="99"/>
      <c r="N185" s="102"/>
      <c r="O185" s="99"/>
      <c r="P185" s="99"/>
      <c r="Q185" s="99"/>
      <c r="R185" s="99"/>
      <c r="S185" s="99"/>
      <c r="T185" s="115"/>
      <c r="U185" s="99"/>
      <c r="V185" s="99"/>
      <c r="W185" s="99"/>
      <c r="X185" s="99"/>
      <c r="Y185" s="99"/>
      <c r="Z185" s="99"/>
      <c r="AA185" s="99"/>
      <c r="AB185" s="99"/>
      <c r="AC185" s="99"/>
      <c r="AD185" s="99"/>
      <c r="AE185" s="99"/>
      <c r="AF185" s="99"/>
      <c r="AG185" s="99"/>
      <c r="AH185" s="99"/>
      <c r="AI185" s="99"/>
      <c r="AJ185" s="99"/>
      <c r="AK185" s="99"/>
      <c r="AL185" s="99"/>
      <c r="AM185" s="99"/>
      <c r="AN185" s="99"/>
      <c r="AO185" s="99"/>
      <c r="AP185" s="99"/>
      <c r="AQ185" s="99"/>
      <c r="AR185" s="99"/>
      <c r="AS185" s="99"/>
      <c r="AT185" s="99"/>
      <c r="AU185" s="99"/>
      <c r="AV185" s="99"/>
      <c r="AW185" s="99"/>
      <c r="AX185" s="99"/>
      <c r="AY185" s="99"/>
      <c r="AZ185" s="99"/>
      <c r="BA185" s="99"/>
      <c r="BB185" s="99"/>
      <c r="BC185" s="99"/>
      <c r="BD185" s="110"/>
      <c r="BE185" s="99"/>
      <c r="BF185" s="99"/>
      <c r="BG185" s="99"/>
      <c r="BH185" s="99"/>
      <c r="BI185" s="99"/>
      <c r="BJ185" s="99"/>
      <c r="BK185" s="99"/>
      <c r="BL185" s="99"/>
      <c r="BM185" s="99"/>
      <c r="BN185" s="99"/>
      <c r="BO185" s="99"/>
      <c r="BP185" s="99"/>
      <c r="BQ185" s="99"/>
      <c r="BR185" s="99"/>
      <c r="BS185" s="174" t="s">
        <v>232</v>
      </c>
      <c r="BT185" s="174" t="s">
        <v>233</v>
      </c>
      <c r="BU185" s="174" t="s">
        <v>234</v>
      </c>
    </row>
    <row r="186" spans="1:73" s="98" customFormat="1" ht="21" customHeight="1">
      <c r="A186" s="101">
        <v>146</v>
      </c>
      <c r="B186" s="174" t="s">
        <v>181</v>
      </c>
      <c r="C186" s="99">
        <v>490925.05</v>
      </c>
      <c r="D186" s="99">
        <f t="shared" si="84"/>
        <v>403107.95999999996</v>
      </c>
      <c r="E186" s="99">
        <v>87817.09</v>
      </c>
      <c r="F186" s="99">
        <v>12367.8</v>
      </c>
      <c r="G186" s="99">
        <v>11631.37</v>
      </c>
      <c r="H186" s="99"/>
      <c r="I186" s="99"/>
      <c r="J186" s="99">
        <v>10999.36</v>
      </c>
      <c r="K186" s="99">
        <v>11181.76</v>
      </c>
      <c r="L186" s="99"/>
      <c r="M186" s="99">
        <f t="shared" si="85"/>
        <v>0</v>
      </c>
      <c r="N186" s="99">
        <v>10999.33</v>
      </c>
      <c r="O186" s="99">
        <v>11999.87</v>
      </c>
      <c r="P186" s="99"/>
      <c r="Q186" s="99">
        <f t="shared" si="96"/>
        <v>0</v>
      </c>
      <c r="R186" s="99">
        <v>10999.31</v>
      </c>
      <c r="S186" s="99">
        <v>11145.63</v>
      </c>
      <c r="T186" s="99">
        <f>5660.66+5180.86</f>
        <v>10841.52</v>
      </c>
      <c r="U186" s="99">
        <f t="shared" si="86"/>
        <v>9187.728813559323</v>
      </c>
      <c r="V186" s="99">
        <v>12925.79</v>
      </c>
      <c r="W186" s="99">
        <v>11822.48</v>
      </c>
      <c r="X186" s="99"/>
      <c r="Y186" s="99"/>
      <c r="Z186" s="99">
        <v>11055.18</v>
      </c>
      <c r="AA186" s="99">
        <v>12610.31</v>
      </c>
      <c r="AB186" s="99"/>
      <c r="AC186" s="99"/>
      <c r="AD186" s="99">
        <v>11039.75</v>
      </c>
      <c r="AE186" s="99">
        <v>12397.97</v>
      </c>
      <c r="AF186" s="104"/>
      <c r="AG186" s="99"/>
      <c r="AH186" s="99">
        <v>11102.57</v>
      </c>
      <c r="AI186" s="99">
        <v>11001.83</v>
      </c>
      <c r="AJ186" s="99"/>
      <c r="AK186" s="99">
        <f t="shared" si="99"/>
        <v>0</v>
      </c>
      <c r="AL186" s="99">
        <v>11102.55</v>
      </c>
      <c r="AM186" s="99">
        <v>12562.43</v>
      </c>
      <c r="AN186" s="99"/>
      <c r="AO186" s="99">
        <f t="shared" si="97"/>
        <v>0</v>
      </c>
      <c r="AP186" s="99">
        <v>11102.58</v>
      </c>
      <c r="AQ186" s="99">
        <v>10980.57</v>
      </c>
      <c r="AR186" s="99">
        <f>12638.73+4777.47</f>
        <v>17416.2</v>
      </c>
      <c r="AS186" s="99">
        <f t="shared" si="98"/>
        <v>14759.49152542373</v>
      </c>
      <c r="AT186" s="99">
        <v>11102.55</v>
      </c>
      <c r="AU186" s="99">
        <v>11210.16</v>
      </c>
      <c r="AV186" s="99"/>
      <c r="AW186" s="99">
        <f t="shared" si="102"/>
        <v>0</v>
      </c>
      <c r="AX186" s="99">
        <v>11102.57</v>
      </c>
      <c r="AY186" s="99">
        <v>13306.23</v>
      </c>
      <c r="AZ186" s="99"/>
      <c r="BA186" s="99">
        <f t="shared" si="82"/>
        <v>0</v>
      </c>
      <c r="BB186" s="99">
        <f t="shared" si="87"/>
        <v>135899.34</v>
      </c>
      <c r="BC186" s="99">
        <f t="shared" si="88"/>
        <v>141850.61</v>
      </c>
      <c r="BD186" s="99">
        <v>28257.72</v>
      </c>
      <c r="BE186" s="99">
        <f t="shared" si="89"/>
        <v>23947.220338983054</v>
      </c>
      <c r="BF186" s="99">
        <f t="shared" si="90"/>
        <v>604517.94</v>
      </c>
      <c r="BG186" s="99">
        <v>9963.84</v>
      </c>
      <c r="BH186" s="99"/>
      <c r="BI186" s="99">
        <f t="shared" si="91"/>
        <v>614481.7799999999</v>
      </c>
      <c r="BJ186" s="99">
        <f t="shared" si="92"/>
        <v>544958.57</v>
      </c>
      <c r="BK186" s="99">
        <f t="shared" si="93"/>
        <v>87817.09</v>
      </c>
      <c r="BL186" s="99"/>
      <c r="BM186" s="99"/>
      <c r="BN186" s="99"/>
      <c r="BO186" s="99"/>
      <c r="BP186" s="99">
        <f t="shared" si="100"/>
        <v>604517.94</v>
      </c>
      <c r="BQ186" s="99">
        <f t="shared" si="101"/>
        <v>516700.85</v>
      </c>
      <c r="BR186" s="99">
        <f t="shared" si="83"/>
        <v>87817.09</v>
      </c>
      <c r="BS186" s="174" t="s">
        <v>232</v>
      </c>
      <c r="BT186" s="174" t="s">
        <v>233</v>
      </c>
      <c r="BU186" s="174" t="s">
        <v>234</v>
      </c>
    </row>
    <row r="187" spans="1:73" s="98" customFormat="1" ht="21" customHeight="1">
      <c r="A187" s="101">
        <v>147</v>
      </c>
      <c r="B187" s="174" t="s">
        <v>182</v>
      </c>
      <c r="C187" s="99">
        <v>324699.28</v>
      </c>
      <c r="D187" s="99">
        <f t="shared" si="84"/>
        <v>299674.89</v>
      </c>
      <c r="E187" s="99">
        <v>25024.39</v>
      </c>
      <c r="F187" s="99">
        <v>8769.63</v>
      </c>
      <c r="G187" s="99">
        <v>8421.39</v>
      </c>
      <c r="H187" s="99"/>
      <c r="I187" s="99"/>
      <c r="J187" s="99">
        <v>8762.51</v>
      </c>
      <c r="K187" s="99">
        <v>7592.75</v>
      </c>
      <c r="L187" s="99"/>
      <c r="M187" s="99">
        <f t="shared" si="85"/>
        <v>0</v>
      </c>
      <c r="N187" s="102">
        <v>8762.52</v>
      </c>
      <c r="O187" s="99">
        <v>8951.13</v>
      </c>
      <c r="P187" s="99"/>
      <c r="Q187" s="99">
        <f t="shared" si="96"/>
        <v>0</v>
      </c>
      <c r="R187" s="99">
        <v>8762.53</v>
      </c>
      <c r="S187" s="99">
        <v>8081.58</v>
      </c>
      <c r="T187" s="115"/>
      <c r="U187" s="99">
        <f t="shared" si="86"/>
        <v>0</v>
      </c>
      <c r="V187" s="99">
        <v>9976.48</v>
      </c>
      <c r="W187" s="99">
        <v>8370.22</v>
      </c>
      <c r="X187" s="99"/>
      <c r="Y187" s="99"/>
      <c r="Z187" s="99">
        <v>8827.66</v>
      </c>
      <c r="AA187" s="99">
        <v>10372.02</v>
      </c>
      <c r="AB187" s="99"/>
      <c r="AC187" s="99"/>
      <c r="AD187" s="99">
        <v>8827.66</v>
      </c>
      <c r="AE187" s="99">
        <v>8709.44</v>
      </c>
      <c r="AF187" s="104"/>
      <c r="AG187" s="99"/>
      <c r="AH187" s="99">
        <v>8827.66</v>
      </c>
      <c r="AI187" s="99">
        <v>9086.06</v>
      </c>
      <c r="AJ187" s="99">
        <v>385000</v>
      </c>
      <c r="AK187" s="99">
        <f t="shared" si="99"/>
        <v>326271.18644067796</v>
      </c>
      <c r="AL187" s="99">
        <v>8827.67</v>
      </c>
      <c r="AM187" s="99">
        <v>8504.13</v>
      </c>
      <c r="AN187" s="99"/>
      <c r="AO187" s="99">
        <f t="shared" si="97"/>
        <v>0</v>
      </c>
      <c r="AP187" s="99">
        <v>8827.67</v>
      </c>
      <c r="AQ187" s="99">
        <v>9533.41</v>
      </c>
      <c r="AR187" s="99"/>
      <c r="AS187" s="99">
        <f t="shared" si="98"/>
        <v>0</v>
      </c>
      <c r="AT187" s="99">
        <v>8827.68</v>
      </c>
      <c r="AU187" s="99">
        <v>10444.77</v>
      </c>
      <c r="AV187" s="99"/>
      <c r="AW187" s="99">
        <f t="shared" si="102"/>
        <v>0</v>
      </c>
      <c r="AX187" s="99">
        <v>8827.65</v>
      </c>
      <c r="AY187" s="99">
        <v>9530.49</v>
      </c>
      <c r="AZ187" s="99"/>
      <c r="BA187" s="99">
        <f t="shared" si="82"/>
        <v>0</v>
      </c>
      <c r="BB187" s="99">
        <f t="shared" si="87"/>
        <v>106827.32</v>
      </c>
      <c r="BC187" s="99">
        <f t="shared" si="88"/>
        <v>107597.39000000001</v>
      </c>
      <c r="BD187" s="99">
        <v>385000</v>
      </c>
      <c r="BE187" s="99">
        <f t="shared" si="89"/>
        <v>326271.18644067796</v>
      </c>
      <c r="BF187" s="99">
        <f t="shared" si="90"/>
        <v>47296.67000000004</v>
      </c>
      <c r="BG187" s="99"/>
      <c r="BH187" s="99"/>
      <c r="BI187" s="99">
        <f t="shared" si="91"/>
        <v>47296.67000000004</v>
      </c>
      <c r="BJ187" s="99">
        <f t="shared" si="92"/>
        <v>407272.28</v>
      </c>
      <c r="BK187" s="99">
        <f t="shared" si="93"/>
        <v>25024.39</v>
      </c>
      <c r="BL187" s="99"/>
      <c r="BM187" s="99"/>
      <c r="BN187" s="99"/>
      <c r="BO187" s="99"/>
      <c r="BP187" s="99">
        <f t="shared" si="100"/>
        <v>47296.67000000004</v>
      </c>
      <c r="BQ187" s="99">
        <f t="shared" si="101"/>
        <v>22272.280000000028</v>
      </c>
      <c r="BR187" s="99">
        <f t="shared" si="83"/>
        <v>25024.39</v>
      </c>
      <c r="BS187" s="174" t="s">
        <v>290</v>
      </c>
      <c r="BT187" s="174" t="s">
        <v>247</v>
      </c>
      <c r="BU187" s="174" t="s">
        <v>321</v>
      </c>
    </row>
    <row r="188" spans="1:73" s="98" customFormat="1" ht="36" customHeight="1">
      <c r="A188" s="191">
        <v>148</v>
      </c>
      <c r="B188" s="192" t="s">
        <v>183</v>
      </c>
      <c r="C188" s="99">
        <v>67146.4</v>
      </c>
      <c r="D188" s="99">
        <f t="shared" si="84"/>
        <v>-39059.28</v>
      </c>
      <c r="E188" s="99">
        <f>106205.68</f>
        <v>106205.68</v>
      </c>
      <c r="F188" s="99">
        <v>19560.07</v>
      </c>
      <c r="G188" s="99">
        <v>18672.26</v>
      </c>
      <c r="H188" s="99"/>
      <c r="I188" s="99"/>
      <c r="J188" s="99">
        <v>18863.96</v>
      </c>
      <c r="K188" s="99">
        <v>15875.56</v>
      </c>
      <c r="L188" s="99"/>
      <c r="M188" s="99">
        <f t="shared" si="85"/>
        <v>0</v>
      </c>
      <c r="N188" s="102">
        <v>19825.63</v>
      </c>
      <c r="O188" s="99">
        <v>22829.89</v>
      </c>
      <c r="P188" s="99"/>
      <c r="Q188" s="99">
        <f t="shared" si="96"/>
        <v>0</v>
      </c>
      <c r="R188" s="99">
        <v>18995.46</v>
      </c>
      <c r="S188" s="99">
        <v>17212.41</v>
      </c>
      <c r="T188" s="99"/>
      <c r="U188" s="99">
        <f t="shared" si="86"/>
        <v>0</v>
      </c>
      <c r="V188" s="99">
        <v>19326.51</v>
      </c>
      <c r="W188" s="99">
        <v>17825.58</v>
      </c>
      <c r="X188" s="99"/>
      <c r="Y188" s="99"/>
      <c r="Z188" s="99">
        <v>19069.86</v>
      </c>
      <c r="AA188" s="99">
        <v>20129.73</v>
      </c>
      <c r="AB188" s="99">
        <f>285334.38+76224.96</f>
        <v>361559.34</v>
      </c>
      <c r="AC188" s="99">
        <f>AB188/1.18</f>
        <v>306406.2203389831</v>
      </c>
      <c r="AD188" s="99">
        <v>19069.87</v>
      </c>
      <c r="AE188" s="99">
        <v>18537.37</v>
      </c>
      <c r="AF188" s="104"/>
      <c r="AG188" s="99"/>
      <c r="AH188" s="99">
        <v>19069.86</v>
      </c>
      <c r="AI188" s="99">
        <v>22977.44</v>
      </c>
      <c r="AJ188" s="99"/>
      <c r="AK188" s="99">
        <f t="shared" si="99"/>
        <v>0</v>
      </c>
      <c r="AL188" s="99">
        <v>19069.87</v>
      </c>
      <c r="AM188" s="99">
        <v>19459.49</v>
      </c>
      <c r="AN188" s="99"/>
      <c r="AO188" s="99">
        <f t="shared" si="97"/>
        <v>0</v>
      </c>
      <c r="AP188" s="99">
        <v>19069.84</v>
      </c>
      <c r="AQ188" s="99">
        <v>18959.29</v>
      </c>
      <c r="AR188" s="99">
        <v>11768.74</v>
      </c>
      <c r="AS188" s="99">
        <f t="shared" si="98"/>
        <v>9973.508474576272</v>
      </c>
      <c r="AT188" s="99">
        <v>19069.86</v>
      </c>
      <c r="AU188" s="99">
        <v>19619.8</v>
      </c>
      <c r="AV188" s="99"/>
      <c r="AW188" s="99">
        <f t="shared" si="102"/>
        <v>0</v>
      </c>
      <c r="AX188" s="99">
        <v>19069.85</v>
      </c>
      <c r="AY188" s="99">
        <v>21588.47</v>
      </c>
      <c r="AZ188" s="99"/>
      <c r="BA188" s="99">
        <f t="shared" si="82"/>
        <v>0</v>
      </c>
      <c r="BB188" s="99">
        <f t="shared" si="87"/>
        <v>230060.64</v>
      </c>
      <c r="BC188" s="99">
        <f t="shared" si="88"/>
        <v>233687.28999999998</v>
      </c>
      <c r="BD188" s="110">
        <v>373328.08</v>
      </c>
      <c r="BE188" s="99">
        <f t="shared" si="89"/>
        <v>316379.7288135594</v>
      </c>
      <c r="BF188" s="99">
        <f t="shared" si="90"/>
        <v>-72494.39000000007</v>
      </c>
      <c r="BG188" s="99">
        <v>18033.36</v>
      </c>
      <c r="BH188" s="99"/>
      <c r="BI188" s="99">
        <f t="shared" si="91"/>
        <v>-54461.03000000007</v>
      </c>
      <c r="BJ188" s="99">
        <f t="shared" si="92"/>
        <v>194628.00999999998</v>
      </c>
      <c r="BK188" s="99">
        <f t="shared" si="93"/>
        <v>106205.68</v>
      </c>
      <c r="BL188" s="99"/>
      <c r="BM188" s="99"/>
      <c r="BN188" s="99"/>
      <c r="BO188" s="99"/>
      <c r="BP188" s="99">
        <f t="shared" si="100"/>
        <v>-72494.39000000007</v>
      </c>
      <c r="BQ188" s="99">
        <f t="shared" si="101"/>
        <v>-178700.07000000004</v>
      </c>
      <c r="BR188" s="99">
        <f t="shared" si="83"/>
        <v>106205.68</v>
      </c>
      <c r="BS188" s="174" t="s">
        <v>322</v>
      </c>
      <c r="BT188" s="174" t="s">
        <v>224</v>
      </c>
      <c r="BU188" s="174" t="s">
        <v>323</v>
      </c>
    </row>
    <row r="189" spans="1:73" s="98" customFormat="1" ht="21" customHeight="1">
      <c r="A189" s="191"/>
      <c r="B189" s="192"/>
      <c r="C189" s="99"/>
      <c r="D189" s="99"/>
      <c r="E189" s="99"/>
      <c r="F189" s="99"/>
      <c r="G189" s="99"/>
      <c r="H189" s="99"/>
      <c r="I189" s="99"/>
      <c r="J189" s="99"/>
      <c r="K189" s="99"/>
      <c r="L189" s="99"/>
      <c r="M189" s="99"/>
      <c r="N189" s="102"/>
      <c r="O189" s="99"/>
      <c r="P189" s="99"/>
      <c r="Q189" s="99"/>
      <c r="R189" s="99"/>
      <c r="S189" s="99"/>
      <c r="T189" s="99"/>
      <c r="U189" s="99"/>
      <c r="V189" s="99"/>
      <c r="W189" s="99"/>
      <c r="X189" s="99"/>
      <c r="Y189" s="99"/>
      <c r="Z189" s="99"/>
      <c r="AA189" s="99"/>
      <c r="AB189" s="99"/>
      <c r="AC189" s="99"/>
      <c r="AD189" s="99"/>
      <c r="AE189" s="99"/>
      <c r="AF189" s="104"/>
      <c r="AG189" s="99"/>
      <c r="AH189" s="99"/>
      <c r="AI189" s="99"/>
      <c r="AJ189" s="99"/>
      <c r="AK189" s="99"/>
      <c r="AL189" s="99"/>
      <c r="AM189" s="99"/>
      <c r="AN189" s="99"/>
      <c r="AO189" s="99"/>
      <c r="AP189" s="99"/>
      <c r="AQ189" s="99"/>
      <c r="AR189" s="99"/>
      <c r="AS189" s="99"/>
      <c r="AT189" s="99"/>
      <c r="AU189" s="99"/>
      <c r="AV189" s="99"/>
      <c r="AW189" s="99"/>
      <c r="AX189" s="99"/>
      <c r="AY189" s="99"/>
      <c r="AZ189" s="99"/>
      <c r="BA189" s="99"/>
      <c r="BB189" s="99"/>
      <c r="BC189" s="99"/>
      <c r="BD189" s="110"/>
      <c r="BE189" s="99"/>
      <c r="BF189" s="99"/>
      <c r="BG189" s="99"/>
      <c r="BH189" s="99"/>
      <c r="BI189" s="99"/>
      <c r="BJ189" s="99"/>
      <c r="BK189" s="99"/>
      <c r="BL189" s="99"/>
      <c r="BM189" s="99"/>
      <c r="BN189" s="99"/>
      <c r="BO189" s="99"/>
      <c r="BP189" s="99"/>
      <c r="BQ189" s="99"/>
      <c r="BR189" s="99"/>
      <c r="BS189" s="174" t="s">
        <v>232</v>
      </c>
      <c r="BT189" s="174" t="s">
        <v>233</v>
      </c>
      <c r="BU189" s="174" t="s">
        <v>234</v>
      </c>
    </row>
    <row r="190" spans="1:73" s="98" customFormat="1" ht="21" customHeight="1">
      <c r="A190" s="191"/>
      <c r="B190" s="192"/>
      <c r="C190" s="99"/>
      <c r="D190" s="99"/>
      <c r="E190" s="99"/>
      <c r="F190" s="99"/>
      <c r="G190" s="99"/>
      <c r="H190" s="99"/>
      <c r="I190" s="99"/>
      <c r="J190" s="99"/>
      <c r="K190" s="99"/>
      <c r="L190" s="99"/>
      <c r="M190" s="99"/>
      <c r="N190" s="102"/>
      <c r="O190" s="99"/>
      <c r="P190" s="99"/>
      <c r="Q190" s="99"/>
      <c r="R190" s="99"/>
      <c r="S190" s="99"/>
      <c r="T190" s="99"/>
      <c r="U190" s="99"/>
      <c r="V190" s="99"/>
      <c r="W190" s="99"/>
      <c r="X190" s="99"/>
      <c r="Y190" s="99"/>
      <c r="Z190" s="99"/>
      <c r="AA190" s="99"/>
      <c r="AB190" s="99"/>
      <c r="AC190" s="99"/>
      <c r="AD190" s="99"/>
      <c r="AE190" s="99"/>
      <c r="AF190" s="104"/>
      <c r="AG190" s="99"/>
      <c r="AH190" s="99"/>
      <c r="AI190" s="99"/>
      <c r="AJ190" s="99"/>
      <c r="AK190" s="99"/>
      <c r="AL190" s="99"/>
      <c r="AM190" s="99"/>
      <c r="AN190" s="99"/>
      <c r="AO190" s="99"/>
      <c r="AP190" s="99"/>
      <c r="AQ190" s="99"/>
      <c r="AR190" s="99"/>
      <c r="AS190" s="99"/>
      <c r="AT190" s="99"/>
      <c r="AU190" s="99"/>
      <c r="AV190" s="99"/>
      <c r="AW190" s="99"/>
      <c r="AX190" s="99"/>
      <c r="AY190" s="99"/>
      <c r="AZ190" s="99"/>
      <c r="BA190" s="99"/>
      <c r="BB190" s="99"/>
      <c r="BC190" s="99"/>
      <c r="BD190" s="110"/>
      <c r="BE190" s="99"/>
      <c r="BF190" s="99"/>
      <c r="BG190" s="99"/>
      <c r="BH190" s="99"/>
      <c r="BI190" s="99"/>
      <c r="BJ190" s="99"/>
      <c r="BK190" s="99"/>
      <c r="BL190" s="99"/>
      <c r="BM190" s="99"/>
      <c r="BN190" s="99"/>
      <c r="BO190" s="99"/>
      <c r="BP190" s="99"/>
      <c r="BQ190" s="99"/>
      <c r="BR190" s="99"/>
      <c r="BS190" s="174"/>
      <c r="BT190" s="174"/>
      <c r="BU190" s="174"/>
    </row>
    <row r="191" spans="1:73" s="98" customFormat="1" ht="21" customHeight="1">
      <c r="A191" s="197">
        <v>149</v>
      </c>
      <c r="B191" s="193" t="s">
        <v>184</v>
      </c>
      <c r="C191" s="99"/>
      <c r="D191" s="99"/>
      <c r="E191" s="99"/>
      <c r="F191" s="99"/>
      <c r="G191" s="99"/>
      <c r="H191" s="99"/>
      <c r="I191" s="99"/>
      <c r="J191" s="99"/>
      <c r="K191" s="99"/>
      <c r="L191" s="99"/>
      <c r="M191" s="99"/>
      <c r="N191" s="102"/>
      <c r="O191" s="99"/>
      <c r="P191" s="99"/>
      <c r="Q191" s="99"/>
      <c r="R191" s="99"/>
      <c r="S191" s="99"/>
      <c r="T191" s="99"/>
      <c r="U191" s="99"/>
      <c r="V191" s="99"/>
      <c r="W191" s="99"/>
      <c r="X191" s="99"/>
      <c r="Y191" s="99"/>
      <c r="Z191" s="99"/>
      <c r="AA191" s="99"/>
      <c r="AB191" s="99"/>
      <c r="AC191" s="99"/>
      <c r="AD191" s="99"/>
      <c r="AE191" s="99"/>
      <c r="AF191" s="104"/>
      <c r="AG191" s="99"/>
      <c r="AH191" s="99"/>
      <c r="AI191" s="99"/>
      <c r="AJ191" s="99"/>
      <c r="AK191" s="99"/>
      <c r="AL191" s="99"/>
      <c r="AM191" s="99"/>
      <c r="AN191" s="99"/>
      <c r="AO191" s="99"/>
      <c r="AP191" s="99"/>
      <c r="AQ191" s="99"/>
      <c r="AR191" s="99"/>
      <c r="AS191" s="99"/>
      <c r="AT191" s="99"/>
      <c r="AU191" s="99"/>
      <c r="AV191" s="99"/>
      <c r="AW191" s="99"/>
      <c r="AX191" s="99"/>
      <c r="AY191" s="99"/>
      <c r="AZ191" s="99"/>
      <c r="BA191" s="99"/>
      <c r="BB191" s="99"/>
      <c r="BC191" s="99"/>
      <c r="BD191" s="195">
        <v>381174.12</v>
      </c>
      <c r="BE191" s="99"/>
      <c r="BF191" s="99"/>
      <c r="BG191" s="99"/>
      <c r="BH191" s="99"/>
      <c r="BI191" s="99"/>
      <c r="BJ191" s="99"/>
      <c r="BK191" s="99"/>
      <c r="BL191" s="99"/>
      <c r="BM191" s="99"/>
      <c r="BN191" s="99"/>
      <c r="BO191" s="99"/>
      <c r="BP191" s="99"/>
      <c r="BQ191" s="99"/>
      <c r="BR191" s="99"/>
      <c r="BS191" s="174" t="s">
        <v>360</v>
      </c>
      <c r="BT191" s="174"/>
      <c r="BU191" s="174"/>
    </row>
    <row r="192" spans="1:73" s="98" customFormat="1" ht="35.25" customHeight="1">
      <c r="A192" s="198"/>
      <c r="B192" s="194"/>
      <c r="C192" s="99">
        <v>619169.73</v>
      </c>
      <c r="D192" s="99">
        <f t="shared" si="84"/>
        <v>481756.76</v>
      </c>
      <c r="E192" s="99">
        <v>137412.97</v>
      </c>
      <c r="F192" s="99">
        <v>12200.34</v>
      </c>
      <c r="G192" s="99">
        <v>10115.38</v>
      </c>
      <c r="H192" s="99"/>
      <c r="I192" s="99"/>
      <c r="J192" s="99">
        <v>12200.32</v>
      </c>
      <c r="K192" s="99">
        <v>12348.7</v>
      </c>
      <c r="L192" s="99"/>
      <c r="M192" s="99">
        <f t="shared" si="85"/>
        <v>0</v>
      </c>
      <c r="N192" s="99">
        <v>12200.34</v>
      </c>
      <c r="O192" s="99">
        <v>14419.37</v>
      </c>
      <c r="P192" s="99"/>
      <c r="Q192" s="99">
        <f t="shared" si="96"/>
        <v>0</v>
      </c>
      <c r="R192" s="99">
        <v>12200.35</v>
      </c>
      <c r="S192" s="99">
        <v>9936.26</v>
      </c>
      <c r="T192" s="99"/>
      <c r="U192" s="99">
        <f t="shared" si="86"/>
        <v>0</v>
      </c>
      <c r="V192" s="99">
        <v>12200.34</v>
      </c>
      <c r="W192" s="99">
        <v>12074.56</v>
      </c>
      <c r="X192" s="99"/>
      <c r="Y192" s="99"/>
      <c r="Z192" s="99">
        <v>13177.89</v>
      </c>
      <c r="AA192" s="99">
        <v>12889.52</v>
      </c>
      <c r="AB192" s="99"/>
      <c r="AC192" s="99"/>
      <c r="AD192" s="99">
        <v>12244.05</v>
      </c>
      <c r="AE192" s="99">
        <v>10596.78</v>
      </c>
      <c r="AF192" s="99"/>
      <c r="AG192" s="99"/>
      <c r="AH192" s="99">
        <v>12300.93</v>
      </c>
      <c r="AI192" s="99">
        <v>13317.11</v>
      </c>
      <c r="AJ192" s="99"/>
      <c r="AK192" s="99">
        <f t="shared" si="99"/>
        <v>0</v>
      </c>
      <c r="AL192" s="99">
        <v>12300.91</v>
      </c>
      <c r="AM192" s="99">
        <v>11486.03</v>
      </c>
      <c r="AN192" s="99"/>
      <c r="AO192" s="99">
        <f t="shared" si="97"/>
        <v>0</v>
      </c>
      <c r="AP192" s="99">
        <v>12294.51</v>
      </c>
      <c r="AQ192" s="99">
        <v>12367.91</v>
      </c>
      <c r="AR192" s="99"/>
      <c r="AS192" s="99">
        <f t="shared" si="98"/>
        <v>0</v>
      </c>
      <c r="AT192" s="99">
        <v>12297.55</v>
      </c>
      <c r="AU192" s="99">
        <v>16276.29</v>
      </c>
      <c r="AV192" s="99"/>
      <c r="AW192" s="99">
        <f t="shared" si="102"/>
        <v>0</v>
      </c>
      <c r="AX192" s="99">
        <v>12340.99</v>
      </c>
      <c r="AY192" s="99">
        <v>14335.26</v>
      </c>
      <c r="AZ192" s="105">
        <v>11</v>
      </c>
      <c r="BA192" s="99">
        <f t="shared" si="82"/>
        <v>9.322033898305085</v>
      </c>
      <c r="BB192" s="99">
        <f t="shared" si="87"/>
        <v>147958.52</v>
      </c>
      <c r="BC192" s="99">
        <f t="shared" si="88"/>
        <v>150163.17</v>
      </c>
      <c r="BD192" s="196"/>
      <c r="BE192" s="99">
        <f t="shared" si="89"/>
        <v>9.322033898305085</v>
      </c>
      <c r="BF192" s="99">
        <f>C192+BC192-BD191</f>
        <v>388158.78</v>
      </c>
      <c r="BG192" s="99"/>
      <c r="BH192" s="99"/>
      <c r="BI192" s="99">
        <f t="shared" si="91"/>
        <v>388158.78</v>
      </c>
      <c r="BJ192" s="99">
        <f t="shared" si="92"/>
        <v>631919.93</v>
      </c>
      <c r="BK192" s="99">
        <f t="shared" si="93"/>
        <v>137412.97</v>
      </c>
      <c r="BL192" s="99"/>
      <c r="BM192" s="99"/>
      <c r="BN192" s="99"/>
      <c r="BO192" s="99"/>
      <c r="BP192" s="99">
        <f>C192+BC192-BD191-BL192-BM192</f>
        <v>388158.78</v>
      </c>
      <c r="BQ192" s="99">
        <f>D192+BC192-BD191-BL192</f>
        <v>250745.81000000006</v>
      </c>
      <c r="BR192" s="99">
        <f t="shared" si="83"/>
        <v>137412.97</v>
      </c>
      <c r="BS192" s="174" t="s">
        <v>220</v>
      </c>
      <c r="BT192" s="174" t="s">
        <v>341</v>
      </c>
      <c r="BU192" s="174" t="s">
        <v>340</v>
      </c>
    </row>
    <row r="193" spans="1:73" s="98" customFormat="1" ht="21" customHeight="1">
      <c r="A193" s="191">
        <v>150</v>
      </c>
      <c r="B193" s="192" t="s">
        <v>185</v>
      </c>
      <c r="C193" s="99">
        <v>-540890.03</v>
      </c>
      <c r="D193" s="99">
        <f t="shared" si="84"/>
        <v>-540890.03</v>
      </c>
      <c r="E193" s="99"/>
      <c r="F193" s="99">
        <v>8570.71</v>
      </c>
      <c r="G193" s="99">
        <v>6436.02</v>
      </c>
      <c r="H193" s="99"/>
      <c r="I193" s="99"/>
      <c r="J193" s="99">
        <v>8570.7</v>
      </c>
      <c r="K193" s="99">
        <v>7289.54</v>
      </c>
      <c r="L193" s="99"/>
      <c r="M193" s="99">
        <f t="shared" si="85"/>
        <v>0</v>
      </c>
      <c r="N193" s="102">
        <v>8591.01</v>
      </c>
      <c r="O193" s="99">
        <v>9574.26</v>
      </c>
      <c r="P193" s="99"/>
      <c r="Q193" s="99">
        <f t="shared" si="96"/>
        <v>0</v>
      </c>
      <c r="R193" s="99">
        <v>8590.99</v>
      </c>
      <c r="S193" s="99">
        <v>9328.68</v>
      </c>
      <c r="T193" s="99">
        <v>20090.26</v>
      </c>
      <c r="U193" s="99">
        <f t="shared" si="86"/>
        <v>17025.64406779661</v>
      </c>
      <c r="V193" s="99">
        <v>8591</v>
      </c>
      <c r="W193" s="99">
        <v>8631.92</v>
      </c>
      <c r="X193" s="99"/>
      <c r="Y193" s="99"/>
      <c r="Z193" s="99">
        <v>10090.95</v>
      </c>
      <c r="AA193" s="99">
        <v>10235.84</v>
      </c>
      <c r="AB193" s="99"/>
      <c r="AC193" s="99"/>
      <c r="AD193" s="99">
        <v>8640.53</v>
      </c>
      <c r="AE193" s="99">
        <v>8018.67</v>
      </c>
      <c r="AF193" s="99">
        <v>5699.6</v>
      </c>
      <c r="AG193" s="99">
        <f>AF193/1.18</f>
        <v>4830.169491525425</v>
      </c>
      <c r="AH193" s="99">
        <v>8640.52</v>
      </c>
      <c r="AI193" s="99">
        <v>8732.96</v>
      </c>
      <c r="AJ193" s="99"/>
      <c r="AK193" s="99">
        <f t="shared" si="99"/>
        <v>0</v>
      </c>
      <c r="AL193" s="99">
        <v>8640.53</v>
      </c>
      <c r="AM193" s="99">
        <v>8381.09</v>
      </c>
      <c r="AN193" s="99">
        <v>22894.94</v>
      </c>
      <c r="AO193" s="99">
        <f t="shared" si="97"/>
        <v>19402.491525423728</v>
      </c>
      <c r="AP193" s="99">
        <v>8640.52</v>
      </c>
      <c r="AQ193" s="99">
        <v>9708.4</v>
      </c>
      <c r="AR193" s="99"/>
      <c r="AS193" s="99">
        <f t="shared" si="98"/>
        <v>0</v>
      </c>
      <c r="AT193" s="99">
        <v>8640.53</v>
      </c>
      <c r="AU193" s="99">
        <v>8261.28</v>
      </c>
      <c r="AV193" s="99"/>
      <c r="AW193" s="99">
        <f t="shared" si="102"/>
        <v>0</v>
      </c>
      <c r="AX193" s="99">
        <v>8640.51</v>
      </c>
      <c r="AY193" s="99">
        <v>9259.35</v>
      </c>
      <c r="AZ193" s="105">
        <f>11+10329.51</f>
        <v>10340.51</v>
      </c>
      <c r="BA193" s="99">
        <f t="shared" si="82"/>
        <v>8763.144067796611</v>
      </c>
      <c r="BB193" s="99">
        <f t="shared" si="87"/>
        <v>104848.5</v>
      </c>
      <c r="BC193" s="99">
        <f t="shared" si="88"/>
        <v>103858.01</v>
      </c>
      <c r="BD193" s="110">
        <v>59025.31</v>
      </c>
      <c r="BE193" s="99">
        <f t="shared" si="89"/>
        <v>50021.44915254237</v>
      </c>
      <c r="BF193" s="99">
        <f t="shared" si="90"/>
        <v>-496057.33</v>
      </c>
      <c r="BG193" s="99"/>
      <c r="BH193" s="99"/>
      <c r="BI193" s="99">
        <f t="shared" si="91"/>
        <v>-496057.33</v>
      </c>
      <c r="BJ193" s="99">
        <f t="shared" si="92"/>
        <v>-437032.02</v>
      </c>
      <c r="BK193" s="99">
        <f t="shared" si="93"/>
        <v>0</v>
      </c>
      <c r="BL193" s="99"/>
      <c r="BM193" s="99"/>
      <c r="BN193" s="99"/>
      <c r="BO193" s="99"/>
      <c r="BP193" s="99">
        <f t="shared" si="100"/>
        <v>-496057.33</v>
      </c>
      <c r="BQ193" s="99">
        <f t="shared" si="101"/>
        <v>-496057.33</v>
      </c>
      <c r="BR193" s="99">
        <f t="shared" si="83"/>
        <v>0</v>
      </c>
      <c r="BS193" s="174" t="s">
        <v>232</v>
      </c>
      <c r="BT193" s="174" t="s">
        <v>233</v>
      </c>
      <c r="BU193" s="174" t="s">
        <v>234</v>
      </c>
    </row>
    <row r="194" spans="1:73" s="98" customFormat="1" ht="36.75" customHeight="1">
      <c r="A194" s="191"/>
      <c r="B194" s="192"/>
      <c r="C194" s="99"/>
      <c r="D194" s="99"/>
      <c r="E194" s="99"/>
      <c r="F194" s="99"/>
      <c r="G194" s="99"/>
      <c r="H194" s="99"/>
      <c r="I194" s="99"/>
      <c r="J194" s="99"/>
      <c r="K194" s="99"/>
      <c r="L194" s="99"/>
      <c r="M194" s="99"/>
      <c r="N194" s="102"/>
      <c r="O194" s="99"/>
      <c r="P194" s="99"/>
      <c r="Q194" s="99"/>
      <c r="R194" s="99"/>
      <c r="S194" s="99"/>
      <c r="T194" s="99"/>
      <c r="U194" s="99"/>
      <c r="V194" s="99"/>
      <c r="W194" s="99"/>
      <c r="X194" s="99"/>
      <c r="Y194" s="99"/>
      <c r="Z194" s="99"/>
      <c r="AA194" s="99"/>
      <c r="AB194" s="99"/>
      <c r="AC194" s="99"/>
      <c r="AD194" s="99"/>
      <c r="AE194" s="99"/>
      <c r="AF194" s="99"/>
      <c r="AG194" s="99"/>
      <c r="AH194" s="99"/>
      <c r="AI194" s="99"/>
      <c r="AJ194" s="99"/>
      <c r="AK194" s="99"/>
      <c r="AL194" s="99"/>
      <c r="AM194" s="99"/>
      <c r="AN194" s="99"/>
      <c r="AO194" s="99"/>
      <c r="AP194" s="99"/>
      <c r="AQ194" s="99"/>
      <c r="AR194" s="99"/>
      <c r="AS194" s="99"/>
      <c r="AT194" s="99"/>
      <c r="AU194" s="99"/>
      <c r="AV194" s="99"/>
      <c r="AW194" s="99"/>
      <c r="AX194" s="99"/>
      <c r="AY194" s="99"/>
      <c r="AZ194" s="105"/>
      <c r="BA194" s="99"/>
      <c r="BB194" s="99"/>
      <c r="BC194" s="99"/>
      <c r="BD194" s="110"/>
      <c r="BE194" s="99"/>
      <c r="BF194" s="99"/>
      <c r="BG194" s="99"/>
      <c r="BH194" s="99"/>
      <c r="BI194" s="99"/>
      <c r="BJ194" s="99"/>
      <c r="BK194" s="99"/>
      <c r="BL194" s="99"/>
      <c r="BM194" s="99"/>
      <c r="BN194" s="99"/>
      <c r="BO194" s="99"/>
      <c r="BP194" s="99"/>
      <c r="BQ194" s="99"/>
      <c r="BR194" s="99"/>
      <c r="BS194" s="174" t="s">
        <v>220</v>
      </c>
      <c r="BT194" s="174" t="s">
        <v>341</v>
      </c>
      <c r="BU194" s="174" t="s">
        <v>340</v>
      </c>
    </row>
    <row r="195" spans="1:73" s="98" customFormat="1" ht="39" customHeight="1">
      <c r="A195" s="101">
        <v>151</v>
      </c>
      <c r="B195" s="174" t="s">
        <v>186</v>
      </c>
      <c r="C195" s="99">
        <v>-1658858.8</v>
      </c>
      <c r="D195" s="99">
        <f t="shared" si="84"/>
        <v>-1658858.8</v>
      </c>
      <c r="E195" s="99"/>
      <c r="F195" s="99">
        <v>12526.73</v>
      </c>
      <c r="G195" s="99">
        <v>9253.62</v>
      </c>
      <c r="H195" s="99"/>
      <c r="I195" s="99"/>
      <c r="J195" s="99">
        <v>12512.14</v>
      </c>
      <c r="K195" s="99">
        <v>12635.21</v>
      </c>
      <c r="L195" s="99"/>
      <c r="M195" s="99">
        <f t="shared" si="85"/>
        <v>0</v>
      </c>
      <c r="N195" s="99">
        <v>12569.1</v>
      </c>
      <c r="O195" s="99">
        <v>14362.24</v>
      </c>
      <c r="P195" s="99"/>
      <c r="Q195" s="99">
        <f t="shared" si="96"/>
        <v>0</v>
      </c>
      <c r="R195" s="99">
        <v>12569.07</v>
      </c>
      <c r="S195" s="99">
        <v>9894.56</v>
      </c>
      <c r="T195" s="99"/>
      <c r="U195" s="99">
        <f t="shared" si="86"/>
        <v>0</v>
      </c>
      <c r="V195" s="99">
        <v>12569.09</v>
      </c>
      <c r="W195" s="99">
        <v>12391.13</v>
      </c>
      <c r="X195" s="99"/>
      <c r="Y195" s="99"/>
      <c r="Z195" s="99">
        <v>12569.1</v>
      </c>
      <c r="AA195" s="99">
        <v>14050.05</v>
      </c>
      <c r="AB195" s="99"/>
      <c r="AC195" s="99"/>
      <c r="AD195" s="99">
        <v>12569.1</v>
      </c>
      <c r="AE195" s="99">
        <v>11477.92</v>
      </c>
      <c r="AF195" s="99"/>
      <c r="AG195" s="99"/>
      <c r="AH195" s="99">
        <v>12569.1</v>
      </c>
      <c r="AI195" s="99">
        <v>11978.62</v>
      </c>
      <c r="AJ195" s="99"/>
      <c r="AK195" s="99">
        <f t="shared" si="99"/>
        <v>0</v>
      </c>
      <c r="AL195" s="99">
        <v>12569.1</v>
      </c>
      <c r="AM195" s="99">
        <v>13087.51</v>
      </c>
      <c r="AN195" s="99"/>
      <c r="AO195" s="99">
        <f t="shared" si="97"/>
        <v>0</v>
      </c>
      <c r="AP195" s="99">
        <v>12569.09</v>
      </c>
      <c r="AQ195" s="99">
        <v>12501.52</v>
      </c>
      <c r="AR195" s="99"/>
      <c r="AS195" s="99">
        <f t="shared" si="98"/>
        <v>0</v>
      </c>
      <c r="AT195" s="99">
        <v>12569.08</v>
      </c>
      <c r="AU195" s="99">
        <v>12562.73</v>
      </c>
      <c r="AV195" s="99"/>
      <c r="AW195" s="99">
        <f t="shared" si="102"/>
        <v>0</v>
      </c>
      <c r="AX195" s="99">
        <v>12569.1</v>
      </c>
      <c r="AY195" s="99">
        <v>14477.01</v>
      </c>
      <c r="AZ195" s="105">
        <f>11+11</f>
        <v>22</v>
      </c>
      <c r="BA195" s="99">
        <f t="shared" si="82"/>
        <v>18.64406779661017</v>
      </c>
      <c r="BB195" s="99">
        <f t="shared" si="87"/>
        <v>150729.80000000002</v>
      </c>
      <c r="BC195" s="99">
        <f t="shared" si="88"/>
        <v>148672.12</v>
      </c>
      <c r="BD195" s="99">
        <v>22</v>
      </c>
      <c r="BE195" s="99">
        <f t="shared" si="89"/>
        <v>18.64406779661017</v>
      </c>
      <c r="BF195" s="99">
        <f t="shared" si="90"/>
        <v>-1510208.6800000002</v>
      </c>
      <c r="BG195" s="99"/>
      <c r="BH195" s="99"/>
      <c r="BI195" s="99">
        <f t="shared" si="91"/>
        <v>-1510208.6800000002</v>
      </c>
      <c r="BJ195" s="99">
        <f t="shared" si="92"/>
        <v>-1510186.6800000002</v>
      </c>
      <c r="BK195" s="99">
        <f t="shared" si="93"/>
        <v>0</v>
      </c>
      <c r="BL195" s="99"/>
      <c r="BM195" s="99"/>
      <c r="BN195" s="99"/>
      <c r="BO195" s="99"/>
      <c r="BP195" s="99">
        <f t="shared" si="100"/>
        <v>-1510208.6800000002</v>
      </c>
      <c r="BQ195" s="99">
        <f t="shared" si="101"/>
        <v>-1510208.6800000002</v>
      </c>
      <c r="BR195" s="99">
        <f t="shared" si="83"/>
        <v>0</v>
      </c>
      <c r="BS195" s="174" t="s">
        <v>220</v>
      </c>
      <c r="BT195" s="174" t="s">
        <v>341</v>
      </c>
      <c r="BU195" s="174" t="s">
        <v>340</v>
      </c>
    </row>
    <row r="196" spans="1:73" s="98" customFormat="1" ht="21" customHeight="1">
      <c r="A196" s="101">
        <v>152</v>
      </c>
      <c r="B196" s="174" t="s">
        <v>187</v>
      </c>
      <c r="C196" s="99">
        <v>91022.95</v>
      </c>
      <c r="D196" s="99">
        <f t="shared" si="84"/>
        <v>68535.48999999999</v>
      </c>
      <c r="E196" s="99">
        <v>22487.46</v>
      </c>
      <c r="F196" s="99">
        <v>5195.55</v>
      </c>
      <c r="G196" s="99">
        <v>4120.31</v>
      </c>
      <c r="H196" s="99"/>
      <c r="I196" s="99"/>
      <c r="J196" s="99">
        <v>5282.22</v>
      </c>
      <c r="K196" s="99">
        <v>5635.49</v>
      </c>
      <c r="L196" s="99"/>
      <c r="M196" s="99">
        <f t="shared" si="85"/>
        <v>0</v>
      </c>
      <c r="N196" s="102">
        <v>5325.66</v>
      </c>
      <c r="O196" s="99">
        <v>6418.08</v>
      </c>
      <c r="P196" s="99"/>
      <c r="Q196" s="99">
        <f t="shared" si="96"/>
        <v>0</v>
      </c>
      <c r="R196" s="99">
        <v>5325.67</v>
      </c>
      <c r="S196" s="99">
        <v>4091.24</v>
      </c>
      <c r="T196" s="99"/>
      <c r="U196" s="99">
        <f t="shared" si="86"/>
        <v>0</v>
      </c>
      <c r="V196" s="99">
        <v>5325.66</v>
      </c>
      <c r="W196" s="99">
        <v>6756.02</v>
      </c>
      <c r="X196" s="99"/>
      <c r="Y196" s="99"/>
      <c r="Z196" s="99">
        <v>5325.67</v>
      </c>
      <c r="AA196" s="99">
        <v>4934.39</v>
      </c>
      <c r="AB196" s="99"/>
      <c r="AC196" s="99"/>
      <c r="AD196" s="99">
        <v>5325.66</v>
      </c>
      <c r="AE196" s="99">
        <v>4742.1</v>
      </c>
      <c r="AF196" s="99">
        <v>6390.22</v>
      </c>
      <c r="AG196" s="99">
        <f>AF196/1.18</f>
        <v>5415.440677966102</v>
      </c>
      <c r="AH196" s="99">
        <v>5325.66</v>
      </c>
      <c r="AI196" s="99">
        <v>5602.31</v>
      </c>
      <c r="AJ196" s="99"/>
      <c r="AK196" s="99">
        <f t="shared" si="99"/>
        <v>0</v>
      </c>
      <c r="AL196" s="99">
        <v>5325.66</v>
      </c>
      <c r="AM196" s="99">
        <v>5122.53</v>
      </c>
      <c r="AN196" s="99"/>
      <c r="AO196" s="99">
        <f t="shared" si="97"/>
        <v>0</v>
      </c>
      <c r="AP196" s="99">
        <v>5325.67</v>
      </c>
      <c r="AQ196" s="99">
        <v>5011.03</v>
      </c>
      <c r="AR196" s="99"/>
      <c r="AS196" s="99">
        <f t="shared" si="98"/>
        <v>0</v>
      </c>
      <c r="AT196" s="99">
        <v>5325.66</v>
      </c>
      <c r="AU196" s="99">
        <v>4686.23</v>
      </c>
      <c r="AV196" s="99"/>
      <c r="AW196" s="99">
        <f t="shared" si="102"/>
        <v>0</v>
      </c>
      <c r="AX196" s="99">
        <v>5325.66</v>
      </c>
      <c r="AY196" s="99">
        <v>7137.78</v>
      </c>
      <c r="AZ196" s="99"/>
      <c r="BA196" s="99">
        <f t="shared" si="82"/>
        <v>0</v>
      </c>
      <c r="BB196" s="99">
        <f t="shared" si="87"/>
        <v>63734.40000000001</v>
      </c>
      <c r="BC196" s="99">
        <f t="shared" si="88"/>
        <v>64257.509999999995</v>
      </c>
      <c r="BD196" s="99">
        <v>6390.22</v>
      </c>
      <c r="BE196" s="99">
        <f t="shared" si="89"/>
        <v>5415.440677966102</v>
      </c>
      <c r="BF196" s="99">
        <f t="shared" si="90"/>
        <v>148890.24</v>
      </c>
      <c r="BG196" s="99"/>
      <c r="BH196" s="99"/>
      <c r="BI196" s="99">
        <f t="shared" si="91"/>
        <v>148890.24</v>
      </c>
      <c r="BJ196" s="99">
        <f t="shared" si="92"/>
        <v>132793</v>
      </c>
      <c r="BK196" s="99">
        <f t="shared" si="93"/>
        <v>22487.46</v>
      </c>
      <c r="BL196" s="99"/>
      <c r="BM196" s="99"/>
      <c r="BN196" s="99"/>
      <c r="BO196" s="99"/>
      <c r="BP196" s="99">
        <f t="shared" si="100"/>
        <v>148890.24</v>
      </c>
      <c r="BQ196" s="99">
        <f t="shared" si="101"/>
        <v>126402.78</v>
      </c>
      <c r="BR196" s="99">
        <f aca="true" t="shared" si="103" ref="BR196:BR208">E196-BM196</f>
        <v>22487.46</v>
      </c>
      <c r="BS196" s="174" t="s">
        <v>232</v>
      </c>
      <c r="BT196" s="174" t="s">
        <v>233</v>
      </c>
      <c r="BU196" s="174" t="s">
        <v>234</v>
      </c>
    </row>
    <row r="197" spans="1:73" s="98" customFormat="1" ht="21" customHeight="1">
      <c r="A197" s="191">
        <v>153</v>
      </c>
      <c r="B197" s="192" t="s">
        <v>188</v>
      </c>
      <c r="C197" s="99">
        <v>-788062.94</v>
      </c>
      <c r="D197" s="99">
        <f t="shared" si="84"/>
        <v>-788062.94</v>
      </c>
      <c r="E197" s="99"/>
      <c r="F197" s="99">
        <v>9525.1</v>
      </c>
      <c r="G197" s="99">
        <v>7679.2</v>
      </c>
      <c r="H197" s="99"/>
      <c r="I197" s="99"/>
      <c r="J197" s="99">
        <v>9525.08</v>
      </c>
      <c r="K197" s="99">
        <v>9205.58</v>
      </c>
      <c r="L197" s="99"/>
      <c r="M197" s="99">
        <f t="shared" si="85"/>
        <v>0</v>
      </c>
      <c r="N197" s="102">
        <v>9525.1</v>
      </c>
      <c r="O197" s="99">
        <v>10369.36</v>
      </c>
      <c r="P197" s="99"/>
      <c r="Q197" s="99">
        <f t="shared" si="96"/>
        <v>0</v>
      </c>
      <c r="R197" s="99">
        <v>9636.6</v>
      </c>
      <c r="S197" s="99">
        <v>8741.94</v>
      </c>
      <c r="T197" s="99"/>
      <c r="U197" s="99">
        <f t="shared" si="86"/>
        <v>0</v>
      </c>
      <c r="V197" s="99">
        <v>9636.6</v>
      </c>
      <c r="W197" s="99">
        <v>8259.13</v>
      </c>
      <c r="X197" s="99"/>
      <c r="Y197" s="99"/>
      <c r="Z197" s="99">
        <v>9681.64</v>
      </c>
      <c r="AA197" s="99">
        <v>9903.97</v>
      </c>
      <c r="AB197" s="99"/>
      <c r="AC197" s="99"/>
      <c r="AD197" s="99">
        <v>9722.08</v>
      </c>
      <c r="AE197" s="99">
        <v>9542.31</v>
      </c>
      <c r="AF197" s="99"/>
      <c r="AG197" s="99"/>
      <c r="AH197" s="99">
        <v>9735.75</v>
      </c>
      <c r="AI197" s="99">
        <v>10163.11</v>
      </c>
      <c r="AJ197" s="99"/>
      <c r="AK197" s="99">
        <f t="shared" si="99"/>
        <v>0</v>
      </c>
      <c r="AL197" s="99">
        <v>9735.75</v>
      </c>
      <c r="AM197" s="99">
        <v>9149</v>
      </c>
      <c r="AN197" s="99"/>
      <c r="AO197" s="99">
        <f t="shared" si="97"/>
        <v>0</v>
      </c>
      <c r="AP197" s="99">
        <v>9735.76</v>
      </c>
      <c r="AQ197" s="99">
        <v>10225.45</v>
      </c>
      <c r="AR197" s="99"/>
      <c r="AS197" s="99">
        <f t="shared" si="98"/>
        <v>0</v>
      </c>
      <c r="AT197" s="99">
        <v>9735.75</v>
      </c>
      <c r="AU197" s="99">
        <v>10131.89</v>
      </c>
      <c r="AV197" s="103">
        <f>1890+259553.46-258517.71</f>
        <v>2925.75</v>
      </c>
      <c r="AW197" s="99">
        <v>1890</v>
      </c>
      <c r="AX197" s="99">
        <v>9735.74</v>
      </c>
      <c r="AY197" s="99">
        <v>11250.14</v>
      </c>
      <c r="AZ197" s="105">
        <f>11+40279.55</f>
        <v>40290.55</v>
      </c>
      <c r="BA197" s="99">
        <f t="shared" si="82"/>
        <v>34144.53389830509</v>
      </c>
      <c r="BB197" s="99">
        <f t="shared" si="87"/>
        <v>115930.95000000003</v>
      </c>
      <c r="BC197" s="99">
        <f t="shared" si="88"/>
        <v>114621.08</v>
      </c>
      <c r="BD197" s="110">
        <v>57813.14</v>
      </c>
      <c r="BE197" s="99">
        <f t="shared" si="89"/>
        <v>36034.53389830509</v>
      </c>
      <c r="BF197" s="99">
        <f t="shared" si="90"/>
        <v>-731255</v>
      </c>
      <c r="BG197" s="99"/>
      <c r="BH197" s="99"/>
      <c r="BI197" s="99">
        <f t="shared" si="91"/>
        <v>-731255</v>
      </c>
      <c r="BJ197" s="99">
        <f t="shared" si="92"/>
        <v>-673441.86</v>
      </c>
      <c r="BK197" s="99">
        <f t="shared" si="93"/>
        <v>0</v>
      </c>
      <c r="BL197" s="99"/>
      <c r="BM197" s="99"/>
      <c r="BN197" s="99"/>
      <c r="BO197" s="99"/>
      <c r="BP197" s="99">
        <f t="shared" si="100"/>
        <v>-731255</v>
      </c>
      <c r="BQ197" s="99">
        <f t="shared" si="101"/>
        <v>-731255</v>
      </c>
      <c r="BR197" s="99">
        <f t="shared" si="103"/>
        <v>0</v>
      </c>
      <c r="BS197" s="174" t="s">
        <v>232</v>
      </c>
      <c r="BT197" s="174" t="s">
        <v>233</v>
      </c>
      <c r="BU197" s="174" t="s">
        <v>234</v>
      </c>
    </row>
    <row r="198" spans="1:73" s="98" customFormat="1" ht="33.75" customHeight="1">
      <c r="A198" s="191"/>
      <c r="B198" s="192"/>
      <c r="C198" s="99"/>
      <c r="D198" s="99"/>
      <c r="E198" s="99"/>
      <c r="F198" s="99"/>
      <c r="G198" s="99"/>
      <c r="H198" s="99"/>
      <c r="I198" s="99"/>
      <c r="J198" s="99"/>
      <c r="K198" s="99"/>
      <c r="L198" s="99"/>
      <c r="M198" s="99"/>
      <c r="N198" s="102"/>
      <c r="O198" s="99"/>
      <c r="P198" s="99"/>
      <c r="Q198" s="99"/>
      <c r="R198" s="99"/>
      <c r="S198" s="99"/>
      <c r="T198" s="99"/>
      <c r="U198" s="99"/>
      <c r="V198" s="99"/>
      <c r="W198" s="99"/>
      <c r="X198" s="99"/>
      <c r="Y198" s="99"/>
      <c r="Z198" s="99"/>
      <c r="AA198" s="99"/>
      <c r="AB198" s="99"/>
      <c r="AC198" s="99"/>
      <c r="AD198" s="99"/>
      <c r="AE198" s="99"/>
      <c r="AF198" s="99"/>
      <c r="AG198" s="99"/>
      <c r="AH198" s="99"/>
      <c r="AI198" s="99"/>
      <c r="AJ198" s="99"/>
      <c r="AK198" s="99"/>
      <c r="AL198" s="99"/>
      <c r="AM198" s="99"/>
      <c r="AN198" s="99"/>
      <c r="AO198" s="99"/>
      <c r="AP198" s="99"/>
      <c r="AQ198" s="99"/>
      <c r="AR198" s="99"/>
      <c r="AS198" s="99"/>
      <c r="AT198" s="99"/>
      <c r="AU198" s="99"/>
      <c r="AV198" s="103"/>
      <c r="AW198" s="99"/>
      <c r="AX198" s="99"/>
      <c r="AY198" s="99"/>
      <c r="AZ198" s="105"/>
      <c r="BA198" s="99"/>
      <c r="BB198" s="99"/>
      <c r="BC198" s="99"/>
      <c r="BD198" s="110"/>
      <c r="BE198" s="99"/>
      <c r="BF198" s="99"/>
      <c r="BG198" s="99"/>
      <c r="BH198" s="99"/>
      <c r="BI198" s="99"/>
      <c r="BJ198" s="99"/>
      <c r="BK198" s="99"/>
      <c r="BL198" s="99"/>
      <c r="BM198" s="99"/>
      <c r="BN198" s="99"/>
      <c r="BO198" s="99"/>
      <c r="BP198" s="99"/>
      <c r="BQ198" s="99"/>
      <c r="BR198" s="99"/>
      <c r="BS198" s="174" t="s">
        <v>220</v>
      </c>
      <c r="BT198" s="174" t="s">
        <v>341</v>
      </c>
      <c r="BU198" s="174" t="s">
        <v>340</v>
      </c>
    </row>
    <row r="199" spans="1:73" s="98" customFormat="1" ht="21" customHeight="1">
      <c r="A199" s="191"/>
      <c r="B199" s="192"/>
      <c r="C199" s="99"/>
      <c r="D199" s="99"/>
      <c r="E199" s="99"/>
      <c r="F199" s="99"/>
      <c r="G199" s="99"/>
      <c r="H199" s="99"/>
      <c r="I199" s="99"/>
      <c r="J199" s="99"/>
      <c r="K199" s="99"/>
      <c r="L199" s="99"/>
      <c r="M199" s="99"/>
      <c r="N199" s="102"/>
      <c r="O199" s="99"/>
      <c r="P199" s="99"/>
      <c r="Q199" s="99"/>
      <c r="R199" s="99"/>
      <c r="S199" s="99"/>
      <c r="T199" s="99"/>
      <c r="U199" s="99"/>
      <c r="V199" s="99"/>
      <c r="W199" s="99"/>
      <c r="X199" s="99"/>
      <c r="Y199" s="99"/>
      <c r="Z199" s="99"/>
      <c r="AA199" s="99"/>
      <c r="AB199" s="99"/>
      <c r="AC199" s="99"/>
      <c r="AD199" s="99"/>
      <c r="AE199" s="99"/>
      <c r="AF199" s="99"/>
      <c r="AG199" s="99"/>
      <c r="AH199" s="99"/>
      <c r="AI199" s="99"/>
      <c r="AJ199" s="99"/>
      <c r="AK199" s="99"/>
      <c r="AL199" s="99"/>
      <c r="AM199" s="99"/>
      <c r="AN199" s="99"/>
      <c r="AO199" s="99"/>
      <c r="AP199" s="99"/>
      <c r="AQ199" s="99"/>
      <c r="AR199" s="99"/>
      <c r="AS199" s="99"/>
      <c r="AT199" s="99"/>
      <c r="AU199" s="99"/>
      <c r="AV199" s="103"/>
      <c r="AW199" s="99"/>
      <c r="AX199" s="99"/>
      <c r="AY199" s="99"/>
      <c r="AZ199" s="105"/>
      <c r="BA199" s="99"/>
      <c r="BB199" s="99"/>
      <c r="BC199" s="99"/>
      <c r="BD199" s="110"/>
      <c r="BE199" s="99"/>
      <c r="BF199" s="99"/>
      <c r="BG199" s="99"/>
      <c r="BH199" s="99"/>
      <c r="BI199" s="99"/>
      <c r="BJ199" s="99"/>
      <c r="BK199" s="99"/>
      <c r="BL199" s="99"/>
      <c r="BM199" s="99"/>
      <c r="BN199" s="99"/>
      <c r="BO199" s="99"/>
      <c r="BP199" s="99"/>
      <c r="BQ199" s="99"/>
      <c r="BR199" s="99"/>
      <c r="BS199" s="174" t="s">
        <v>232</v>
      </c>
      <c r="BT199" s="174" t="s">
        <v>233</v>
      </c>
      <c r="BU199" s="174" t="s">
        <v>234</v>
      </c>
    </row>
    <row r="200" spans="1:73" s="98" customFormat="1" ht="33" customHeight="1">
      <c r="A200" s="191"/>
      <c r="B200" s="192"/>
      <c r="C200" s="99"/>
      <c r="D200" s="99"/>
      <c r="E200" s="99"/>
      <c r="F200" s="99"/>
      <c r="G200" s="99"/>
      <c r="H200" s="99"/>
      <c r="I200" s="99"/>
      <c r="J200" s="99"/>
      <c r="K200" s="99"/>
      <c r="L200" s="99"/>
      <c r="M200" s="99"/>
      <c r="N200" s="102"/>
      <c r="O200" s="99"/>
      <c r="P200" s="99"/>
      <c r="Q200" s="99"/>
      <c r="R200" s="99"/>
      <c r="S200" s="99"/>
      <c r="T200" s="99"/>
      <c r="U200" s="99"/>
      <c r="V200" s="99"/>
      <c r="W200" s="99"/>
      <c r="X200" s="99"/>
      <c r="Y200" s="99"/>
      <c r="Z200" s="99"/>
      <c r="AA200" s="99"/>
      <c r="AB200" s="99"/>
      <c r="AC200" s="99"/>
      <c r="AD200" s="99"/>
      <c r="AE200" s="99"/>
      <c r="AF200" s="99"/>
      <c r="AG200" s="99"/>
      <c r="AH200" s="99"/>
      <c r="AI200" s="99"/>
      <c r="AJ200" s="99"/>
      <c r="AK200" s="99"/>
      <c r="AL200" s="99"/>
      <c r="AM200" s="99"/>
      <c r="AN200" s="99"/>
      <c r="AO200" s="99"/>
      <c r="AP200" s="99"/>
      <c r="AQ200" s="99"/>
      <c r="AR200" s="99"/>
      <c r="AS200" s="99"/>
      <c r="AT200" s="99"/>
      <c r="AU200" s="99"/>
      <c r="AV200" s="103"/>
      <c r="AW200" s="99"/>
      <c r="AX200" s="99"/>
      <c r="AY200" s="99"/>
      <c r="AZ200" s="105"/>
      <c r="BA200" s="99"/>
      <c r="BB200" s="99"/>
      <c r="BC200" s="99"/>
      <c r="BD200" s="110"/>
      <c r="BE200" s="99"/>
      <c r="BF200" s="99"/>
      <c r="BG200" s="99"/>
      <c r="BH200" s="99"/>
      <c r="BI200" s="99"/>
      <c r="BJ200" s="99"/>
      <c r="BK200" s="99"/>
      <c r="BL200" s="99"/>
      <c r="BM200" s="99"/>
      <c r="BN200" s="99"/>
      <c r="BO200" s="99"/>
      <c r="BP200" s="99"/>
      <c r="BQ200" s="99"/>
      <c r="BR200" s="99"/>
      <c r="BS200" s="174" t="s">
        <v>219</v>
      </c>
      <c r="BT200" s="174" t="s">
        <v>218</v>
      </c>
      <c r="BU200" s="174" t="s">
        <v>344</v>
      </c>
    </row>
    <row r="201" spans="1:73" s="98" customFormat="1" ht="21" customHeight="1">
      <c r="A201" s="101">
        <v>154</v>
      </c>
      <c r="B201" s="174" t="s">
        <v>189</v>
      </c>
      <c r="C201" s="99">
        <v>-245188.41</v>
      </c>
      <c r="D201" s="99">
        <f t="shared" si="84"/>
        <v>-245188.41</v>
      </c>
      <c r="E201" s="99"/>
      <c r="F201" s="99">
        <v>9117.17</v>
      </c>
      <c r="G201" s="99">
        <v>6453.88</v>
      </c>
      <c r="H201" s="99"/>
      <c r="I201" s="99"/>
      <c r="J201" s="99">
        <v>9117.16</v>
      </c>
      <c r="K201" s="99">
        <v>10032.81</v>
      </c>
      <c r="L201" s="99"/>
      <c r="M201" s="99">
        <f t="shared" si="85"/>
        <v>0</v>
      </c>
      <c r="N201" s="99">
        <v>9117.17</v>
      </c>
      <c r="O201" s="99">
        <v>9370.24</v>
      </c>
      <c r="P201" s="99"/>
      <c r="Q201" s="99">
        <f t="shared" si="96"/>
        <v>0</v>
      </c>
      <c r="R201" s="99">
        <v>9117.16</v>
      </c>
      <c r="S201" s="99">
        <v>7524.65</v>
      </c>
      <c r="T201" s="99"/>
      <c r="U201" s="99">
        <f t="shared" si="86"/>
        <v>0</v>
      </c>
      <c r="V201" s="99">
        <v>9117.18</v>
      </c>
      <c r="W201" s="99">
        <v>8813.57</v>
      </c>
      <c r="X201" s="99"/>
      <c r="Y201" s="99"/>
      <c r="Z201" s="99">
        <v>9067.84</v>
      </c>
      <c r="AA201" s="99">
        <v>12679.5</v>
      </c>
      <c r="AB201" s="99"/>
      <c r="AC201" s="99"/>
      <c r="AD201" s="99">
        <v>9057.99</v>
      </c>
      <c r="AE201" s="99">
        <v>9027.48</v>
      </c>
      <c r="AF201" s="99"/>
      <c r="AG201" s="99"/>
      <c r="AH201" s="99">
        <v>9235.57</v>
      </c>
      <c r="AI201" s="99">
        <v>9140.3</v>
      </c>
      <c r="AJ201" s="99"/>
      <c r="AK201" s="99">
        <f t="shared" si="99"/>
        <v>0</v>
      </c>
      <c r="AL201" s="99">
        <v>9117.18</v>
      </c>
      <c r="AM201" s="99">
        <v>9866.69</v>
      </c>
      <c r="AN201" s="99"/>
      <c r="AO201" s="99">
        <f t="shared" si="97"/>
        <v>0</v>
      </c>
      <c r="AP201" s="99">
        <v>9117.18</v>
      </c>
      <c r="AQ201" s="99">
        <v>9848.27</v>
      </c>
      <c r="AR201" s="99"/>
      <c r="AS201" s="99">
        <f t="shared" si="98"/>
        <v>0</v>
      </c>
      <c r="AT201" s="99">
        <v>9117.17</v>
      </c>
      <c r="AU201" s="99">
        <v>9979.07</v>
      </c>
      <c r="AV201" s="99"/>
      <c r="AW201" s="99">
        <f aca="true" t="shared" si="104" ref="AW201:AW208">AV201/1.18</f>
        <v>0</v>
      </c>
      <c r="AX201" s="99">
        <v>9117.17</v>
      </c>
      <c r="AY201" s="99">
        <v>9633.85</v>
      </c>
      <c r="AZ201" s="99"/>
      <c r="BA201" s="99">
        <f t="shared" si="82"/>
        <v>0</v>
      </c>
      <c r="BB201" s="99">
        <f t="shared" si="87"/>
        <v>109415.94</v>
      </c>
      <c r="BC201" s="99">
        <f t="shared" si="88"/>
        <v>112370.30999999998</v>
      </c>
      <c r="BD201" s="99">
        <f>AZ201+AV201+AR201+AN201+AJ201+AF201+AB201+X201+T201+P201+L201+H201</f>
        <v>0</v>
      </c>
      <c r="BE201" s="99">
        <f t="shared" si="89"/>
        <v>0</v>
      </c>
      <c r="BF201" s="99">
        <f t="shared" si="90"/>
        <v>-132818.10000000003</v>
      </c>
      <c r="BG201" s="99">
        <v>15672.36</v>
      </c>
      <c r="BH201" s="99"/>
      <c r="BI201" s="99">
        <f t="shared" si="91"/>
        <v>-117145.74000000003</v>
      </c>
      <c r="BJ201" s="99">
        <f t="shared" si="92"/>
        <v>-132818.10000000003</v>
      </c>
      <c r="BK201" s="99">
        <f t="shared" si="93"/>
        <v>0</v>
      </c>
      <c r="BL201" s="99"/>
      <c r="BM201" s="99"/>
      <c r="BN201" s="99"/>
      <c r="BO201" s="99"/>
      <c r="BP201" s="99">
        <f t="shared" si="100"/>
        <v>-132818.10000000003</v>
      </c>
      <c r="BQ201" s="99">
        <f t="shared" si="101"/>
        <v>-132818.10000000003</v>
      </c>
      <c r="BR201" s="99">
        <f t="shared" si="103"/>
        <v>0</v>
      </c>
      <c r="BS201" s="174"/>
      <c r="BT201" s="174"/>
      <c r="BU201" s="174"/>
    </row>
    <row r="202" spans="1:73" s="98" customFormat="1" ht="21" customHeight="1">
      <c r="A202" s="101">
        <v>155</v>
      </c>
      <c r="B202" s="174" t="s">
        <v>190</v>
      </c>
      <c r="C202" s="99">
        <v>-1417632.98</v>
      </c>
      <c r="D202" s="99">
        <f t="shared" si="84"/>
        <v>-1417632.98</v>
      </c>
      <c r="E202" s="99"/>
      <c r="F202" s="99">
        <v>12382.44</v>
      </c>
      <c r="G202" s="99">
        <v>9442.47</v>
      </c>
      <c r="H202" s="99"/>
      <c r="I202" s="99"/>
      <c r="J202" s="99">
        <v>12382.44</v>
      </c>
      <c r="K202" s="99">
        <v>11762.68</v>
      </c>
      <c r="L202" s="99"/>
      <c r="M202" s="99">
        <f t="shared" si="85"/>
        <v>0</v>
      </c>
      <c r="N202" s="102">
        <v>12382.44</v>
      </c>
      <c r="O202" s="99">
        <v>13818.03</v>
      </c>
      <c r="P202" s="99"/>
      <c r="Q202" s="99">
        <f t="shared" si="96"/>
        <v>0</v>
      </c>
      <c r="R202" s="99">
        <v>12382.44</v>
      </c>
      <c r="S202" s="99">
        <v>10267.96</v>
      </c>
      <c r="T202" s="99"/>
      <c r="U202" s="99">
        <f t="shared" si="86"/>
        <v>0</v>
      </c>
      <c r="V202" s="99">
        <v>12382.43</v>
      </c>
      <c r="W202" s="99">
        <v>12927.91</v>
      </c>
      <c r="X202" s="99"/>
      <c r="Y202" s="99"/>
      <c r="Z202" s="99">
        <v>12425.86</v>
      </c>
      <c r="AA202" s="99">
        <v>12009.84</v>
      </c>
      <c r="AB202" s="99"/>
      <c r="AC202" s="99"/>
      <c r="AD202" s="99">
        <v>12417.63</v>
      </c>
      <c r="AE202" s="99">
        <v>12758.14</v>
      </c>
      <c r="AF202" s="99"/>
      <c r="AG202" s="99"/>
      <c r="AH202" s="99">
        <v>12425.86</v>
      </c>
      <c r="AI202" s="99">
        <v>14469.5</v>
      </c>
      <c r="AJ202" s="99"/>
      <c r="AK202" s="99">
        <f t="shared" si="99"/>
        <v>0</v>
      </c>
      <c r="AL202" s="99">
        <v>12470.6</v>
      </c>
      <c r="AM202" s="99">
        <v>12058.16</v>
      </c>
      <c r="AN202" s="99"/>
      <c r="AO202" s="99">
        <f t="shared" si="97"/>
        <v>0</v>
      </c>
      <c r="AP202" s="99">
        <v>12470.61</v>
      </c>
      <c r="AQ202" s="99">
        <v>12389.18</v>
      </c>
      <c r="AR202" s="99"/>
      <c r="AS202" s="99">
        <f t="shared" si="98"/>
        <v>0</v>
      </c>
      <c r="AT202" s="99">
        <v>12515.35</v>
      </c>
      <c r="AU202" s="99">
        <v>11348.88</v>
      </c>
      <c r="AV202" s="99"/>
      <c r="AW202" s="99">
        <f t="shared" si="104"/>
        <v>0</v>
      </c>
      <c r="AX202" s="99">
        <v>12515.36</v>
      </c>
      <c r="AY202" s="99">
        <v>14508.84</v>
      </c>
      <c r="AZ202" s="99"/>
      <c r="BA202" s="99">
        <f t="shared" si="82"/>
        <v>0</v>
      </c>
      <c r="BB202" s="99">
        <f t="shared" si="87"/>
        <v>149153.46000000002</v>
      </c>
      <c r="BC202" s="99">
        <f t="shared" si="88"/>
        <v>147761.59</v>
      </c>
      <c r="BD202" s="99">
        <f>AZ202+AV202+AR202+AN202+AJ202+AF202+AB202+X202+T202+P202+L202+H202</f>
        <v>0</v>
      </c>
      <c r="BE202" s="99">
        <f t="shared" si="89"/>
        <v>0</v>
      </c>
      <c r="BF202" s="99">
        <f t="shared" si="90"/>
        <v>-1269871.39</v>
      </c>
      <c r="BG202" s="99"/>
      <c r="BH202" s="99"/>
      <c r="BI202" s="99">
        <f t="shared" si="91"/>
        <v>-1269871.39</v>
      </c>
      <c r="BJ202" s="99">
        <f t="shared" si="92"/>
        <v>-1269871.39</v>
      </c>
      <c r="BK202" s="99">
        <f t="shared" si="93"/>
        <v>0</v>
      </c>
      <c r="BL202" s="99"/>
      <c r="BM202" s="99"/>
      <c r="BN202" s="99"/>
      <c r="BO202" s="99"/>
      <c r="BP202" s="99">
        <f t="shared" si="100"/>
        <v>-1269871.39</v>
      </c>
      <c r="BQ202" s="99">
        <f t="shared" si="101"/>
        <v>-1269871.39</v>
      </c>
      <c r="BR202" s="99">
        <f t="shared" si="103"/>
        <v>0</v>
      </c>
      <c r="BS202" s="174"/>
      <c r="BT202" s="174"/>
      <c r="BU202" s="174"/>
    </row>
    <row r="203" spans="1:73" s="98" customFormat="1" ht="36" customHeight="1">
      <c r="A203" s="191">
        <v>156</v>
      </c>
      <c r="B203" s="192" t="s">
        <v>191</v>
      </c>
      <c r="C203" s="99"/>
      <c r="D203" s="99"/>
      <c r="E203" s="99"/>
      <c r="F203" s="99"/>
      <c r="G203" s="99"/>
      <c r="H203" s="99"/>
      <c r="I203" s="99"/>
      <c r="J203" s="99"/>
      <c r="K203" s="99"/>
      <c r="L203" s="99"/>
      <c r="M203" s="99"/>
      <c r="N203" s="102"/>
      <c r="O203" s="99"/>
      <c r="P203" s="99"/>
      <c r="Q203" s="99"/>
      <c r="R203" s="99"/>
      <c r="S203" s="99"/>
      <c r="T203" s="99"/>
      <c r="U203" s="99"/>
      <c r="V203" s="99"/>
      <c r="W203" s="99"/>
      <c r="X203" s="99"/>
      <c r="Y203" s="99"/>
      <c r="Z203" s="99"/>
      <c r="AA203" s="99"/>
      <c r="AB203" s="99"/>
      <c r="AC203" s="99"/>
      <c r="AD203" s="99"/>
      <c r="AE203" s="99"/>
      <c r="AF203" s="99"/>
      <c r="AG203" s="99"/>
      <c r="AH203" s="99"/>
      <c r="AI203" s="99"/>
      <c r="AJ203" s="99"/>
      <c r="AK203" s="99"/>
      <c r="AL203" s="99"/>
      <c r="AM203" s="99"/>
      <c r="AN203" s="99"/>
      <c r="AO203" s="99"/>
      <c r="AP203" s="99"/>
      <c r="AQ203" s="99"/>
      <c r="AR203" s="99"/>
      <c r="AS203" s="99"/>
      <c r="AT203" s="99"/>
      <c r="AU203" s="99"/>
      <c r="AV203" s="99"/>
      <c r="AW203" s="99"/>
      <c r="AX203" s="99"/>
      <c r="AY203" s="99"/>
      <c r="AZ203" s="99"/>
      <c r="BA203" s="99"/>
      <c r="BB203" s="99"/>
      <c r="BC203" s="99"/>
      <c r="BD203" s="110">
        <v>122762.84</v>
      </c>
      <c r="BE203" s="99"/>
      <c r="BF203" s="99"/>
      <c r="BG203" s="99"/>
      <c r="BH203" s="99"/>
      <c r="BI203" s="99"/>
      <c r="BJ203" s="99"/>
      <c r="BK203" s="99"/>
      <c r="BL203" s="99"/>
      <c r="BM203" s="99"/>
      <c r="BN203" s="99"/>
      <c r="BO203" s="99"/>
      <c r="BP203" s="99"/>
      <c r="BQ203" s="99"/>
      <c r="BR203" s="99"/>
      <c r="BS203" s="174" t="s">
        <v>324</v>
      </c>
      <c r="BT203" s="174" t="s">
        <v>247</v>
      </c>
      <c r="BU203" s="174" t="s">
        <v>325</v>
      </c>
    </row>
    <row r="204" spans="1:73" s="98" customFormat="1" ht="21" customHeight="1">
      <c r="A204" s="191"/>
      <c r="B204" s="192"/>
      <c r="C204" s="99">
        <v>107477.39</v>
      </c>
      <c r="D204" s="99">
        <f t="shared" si="84"/>
        <v>19291.39</v>
      </c>
      <c r="E204" s="99">
        <v>88186</v>
      </c>
      <c r="F204" s="99">
        <v>5630.98</v>
      </c>
      <c r="G204" s="99">
        <v>4045.86</v>
      </c>
      <c r="H204" s="99"/>
      <c r="I204" s="99"/>
      <c r="J204" s="99">
        <v>5630.98</v>
      </c>
      <c r="K204" s="99">
        <v>5477.95</v>
      </c>
      <c r="L204" s="99"/>
      <c r="M204" s="99">
        <f t="shared" si="85"/>
        <v>0</v>
      </c>
      <c r="N204" s="99">
        <v>5630.97</v>
      </c>
      <c r="O204" s="99">
        <v>6337.55</v>
      </c>
      <c r="P204" s="99"/>
      <c r="Q204" s="99">
        <f t="shared" si="96"/>
        <v>0</v>
      </c>
      <c r="R204" s="99">
        <v>5630.96</v>
      </c>
      <c r="S204" s="99">
        <v>5120.31</v>
      </c>
      <c r="T204" s="99"/>
      <c r="U204" s="99">
        <f t="shared" si="86"/>
        <v>0</v>
      </c>
      <c r="V204" s="99">
        <v>5630.99</v>
      </c>
      <c r="W204" s="99">
        <v>5495.79</v>
      </c>
      <c r="X204" s="99"/>
      <c r="Y204" s="99"/>
      <c r="Z204" s="99">
        <v>7242.39</v>
      </c>
      <c r="AA204" s="99">
        <v>7653.66</v>
      </c>
      <c r="AB204" s="99"/>
      <c r="AC204" s="99"/>
      <c r="AD204" s="99">
        <v>5690.77</v>
      </c>
      <c r="AE204" s="99">
        <v>5805.47</v>
      </c>
      <c r="AF204" s="99"/>
      <c r="AG204" s="99"/>
      <c r="AH204" s="99">
        <v>5690.77</v>
      </c>
      <c r="AI204" s="99">
        <v>6170.44</v>
      </c>
      <c r="AJ204" s="99">
        <v>26794.24</v>
      </c>
      <c r="AK204" s="99">
        <f t="shared" si="99"/>
        <v>22706.98305084746</v>
      </c>
      <c r="AL204" s="99">
        <v>5690.75</v>
      </c>
      <c r="AM204" s="99">
        <v>5258.57</v>
      </c>
      <c r="AN204" s="99">
        <v>95968.6</v>
      </c>
      <c r="AO204" s="99">
        <f t="shared" si="97"/>
        <v>81329.32203389831</v>
      </c>
      <c r="AP204" s="99">
        <v>5690.76</v>
      </c>
      <c r="AQ204" s="99">
        <v>5501.62</v>
      </c>
      <c r="AR204" s="99"/>
      <c r="AS204" s="99">
        <f t="shared" si="98"/>
        <v>0</v>
      </c>
      <c r="AT204" s="99">
        <v>5690.76</v>
      </c>
      <c r="AU204" s="99">
        <v>5388.08</v>
      </c>
      <c r="AV204" s="99"/>
      <c r="AW204" s="99">
        <f t="shared" si="104"/>
        <v>0</v>
      </c>
      <c r="AX204" s="99">
        <v>5690.78</v>
      </c>
      <c r="AY204" s="99">
        <v>6009.94</v>
      </c>
      <c r="AZ204" s="99"/>
      <c r="BA204" s="99">
        <f t="shared" si="82"/>
        <v>0</v>
      </c>
      <c r="BB204" s="99">
        <f t="shared" si="87"/>
        <v>69541.86</v>
      </c>
      <c r="BC204" s="99">
        <f t="shared" si="88"/>
        <v>68265.23999999999</v>
      </c>
      <c r="BD204" s="110"/>
      <c r="BE204" s="99">
        <f t="shared" si="89"/>
        <v>104036.30508474576</v>
      </c>
      <c r="BF204" s="99">
        <f>C204+BC204-BD203</f>
        <v>52979.79000000001</v>
      </c>
      <c r="BG204" s="99"/>
      <c r="BH204" s="99"/>
      <c r="BI204" s="99">
        <f t="shared" si="91"/>
        <v>52979.79000000001</v>
      </c>
      <c r="BJ204" s="99">
        <f t="shared" si="92"/>
        <v>87556.62999999999</v>
      </c>
      <c r="BK204" s="99">
        <f t="shared" si="93"/>
        <v>88186</v>
      </c>
      <c r="BL204" s="99"/>
      <c r="BM204" s="99"/>
      <c r="BN204" s="99"/>
      <c r="BO204" s="99"/>
      <c r="BP204" s="99">
        <f>C204+BC204-BD203-BL204-BM204</f>
        <v>52979.79000000001</v>
      </c>
      <c r="BQ204" s="99">
        <f>D204+BC204-BD203-BL204</f>
        <v>-35206.21000000001</v>
      </c>
      <c r="BR204" s="99">
        <f t="shared" si="103"/>
        <v>88186</v>
      </c>
      <c r="BS204" s="174" t="s">
        <v>232</v>
      </c>
      <c r="BT204" s="174" t="s">
        <v>233</v>
      </c>
      <c r="BU204" s="174" t="s">
        <v>234</v>
      </c>
    </row>
    <row r="205" spans="1:73" s="98" customFormat="1" ht="35.25" customHeight="1">
      <c r="A205" s="101">
        <v>157</v>
      </c>
      <c r="B205" s="174" t="s">
        <v>192</v>
      </c>
      <c r="C205" s="99">
        <v>174474.55</v>
      </c>
      <c r="D205" s="99">
        <f t="shared" si="84"/>
        <v>132107.63</v>
      </c>
      <c r="E205" s="99">
        <v>42366.92</v>
      </c>
      <c r="F205" s="99">
        <v>5396.68</v>
      </c>
      <c r="G205" s="99">
        <v>4230.25</v>
      </c>
      <c r="H205" s="99"/>
      <c r="I205" s="99"/>
      <c r="J205" s="99">
        <v>5396.67</v>
      </c>
      <c r="K205" s="99">
        <v>5600.61</v>
      </c>
      <c r="L205" s="99"/>
      <c r="M205" s="99">
        <f t="shared" si="85"/>
        <v>0</v>
      </c>
      <c r="N205" s="99">
        <v>5396.71</v>
      </c>
      <c r="O205" s="99">
        <v>5687.61</v>
      </c>
      <c r="P205" s="99"/>
      <c r="Q205" s="99">
        <f t="shared" si="96"/>
        <v>0</v>
      </c>
      <c r="R205" s="99">
        <v>5396.7</v>
      </c>
      <c r="S205" s="99">
        <v>4699.79</v>
      </c>
      <c r="T205" s="99"/>
      <c r="U205" s="99">
        <f t="shared" si="86"/>
        <v>0</v>
      </c>
      <c r="V205" s="99">
        <v>5396.7</v>
      </c>
      <c r="W205" s="99">
        <v>5342.27</v>
      </c>
      <c r="X205" s="99"/>
      <c r="Y205" s="99"/>
      <c r="Z205" s="99">
        <v>5396.69</v>
      </c>
      <c r="AA205" s="99">
        <v>5154.65</v>
      </c>
      <c r="AB205" s="99"/>
      <c r="AC205" s="99"/>
      <c r="AD205" s="99">
        <v>5396.7</v>
      </c>
      <c r="AE205" s="99">
        <v>5034.85</v>
      </c>
      <c r="AF205" s="99"/>
      <c r="AG205" s="99"/>
      <c r="AH205" s="99">
        <v>5396.7</v>
      </c>
      <c r="AI205" s="99">
        <v>6282.45</v>
      </c>
      <c r="AJ205" s="99"/>
      <c r="AK205" s="99">
        <f t="shared" si="99"/>
        <v>0</v>
      </c>
      <c r="AL205" s="99">
        <v>5428.82</v>
      </c>
      <c r="AM205" s="99">
        <v>4802.01</v>
      </c>
      <c r="AN205" s="99"/>
      <c r="AO205" s="99">
        <f t="shared" si="97"/>
        <v>0</v>
      </c>
      <c r="AP205" s="99">
        <v>5428.83</v>
      </c>
      <c r="AQ205" s="99">
        <v>5279.73</v>
      </c>
      <c r="AR205" s="99"/>
      <c r="AS205" s="99">
        <f t="shared" si="98"/>
        <v>0</v>
      </c>
      <c r="AT205" s="99">
        <v>5428.83</v>
      </c>
      <c r="AU205" s="99">
        <v>5335.64</v>
      </c>
      <c r="AV205" s="99"/>
      <c r="AW205" s="99">
        <f t="shared" si="104"/>
        <v>0</v>
      </c>
      <c r="AX205" s="99">
        <v>5428.81</v>
      </c>
      <c r="AY205" s="99">
        <v>6665.77</v>
      </c>
      <c r="AZ205" s="105">
        <v>6.5</v>
      </c>
      <c r="BA205" s="99">
        <f t="shared" si="82"/>
        <v>5.508474576271187</v>
      </c>
      <c r="BB205" s="99">
        <f t="shared" si="87"/>
        <v>64888.84</v>
      </c>
      <c r="BC205" s="99">
        <f t="shared" si="88"/>
        <v>64115.63000000001</v>
      </c>
      <c r="BD205" s="99">
        <v>6.5</v>
      </c>
      <c r="BE205" s="99">
        <f t="shared" si="89"/>
        <v>5.508474576271187</v>
      </c>
      <c r="BF205" s="99">
        <f t="shared" si="90"/>
        <v>238583.68</v>
      </c>
      <c r="BG205" s="99"/>
      <c r="BH205" s="99"/>
      <c r="BI205" s="99">
        <f t="shared" si="91"/>
        <v>238583.68</v>
      </c>
      <c r="BJ205" s="99">
        <f t="shared" si="92"/>
        <v>196223.26</v>
      </c>
      <c r="BK205" s="99">
        <f t="shared" si="93"/>
        <v>42366.92</v>
      </c>
      <c r="BL205" s="99"/>
      <c r="BM205" s="99"/>
      <c r="BN205" s="99"/>
      <c r="BO205" s="99"/>
      <c r="BP205" s="99">
        <f t="shared" si="100"/>
        <v>238583.68</v>
      </c>
      <c r="BQ205" s="99">
        <f t="shared" si="101"/>
        <v>196216.76</v>
      </c>
      <c r="BR205" s="99">
        <f t="shared" si="103"/>
        <v>42366.92</v>
      </c>
      <c r="BS205" s="174" t="s">
        <v>220</v>
      </c>
      <c r="BT205" s="174" t="s">
        <v>341</v>
      </c>
      <c r="BU205" s="174" t="s">
        <v>340</v>
      </c>
    </row>
    <row r="206" spans="1:73" s="98" customFormat="1" ht="21" customHeight="1">
      <c r="A206" s="101">
        <v>158</v>
      </c>
      <c r="B206" s="174" t="s">
        <v>193</v>
      </c>
      <c r="C206" s="99">
        <v>126027.5</v>
      </c>
      <c r="D206" s="99">
        <f t="shared" si="84"/>
        <v>113724.86</v>
      </c>
      <c r="E206" s="99">
        <v>12302.64</v>
      </c>
      <c r="F206" s="99">
        <v>5469.58</v>
      </c>
      <c r="G206" s="99">
        <v>4662.27</v>
      </c>
      <c r="H206" s="99"/>
      <c r="I206" s="99"/>
      <c r="J206" s="99">
        <v>5469.61</v>
      </c>
      <c r="K206" s="99">
        <v>5004.88</v>
      </c>
      <c r="L206" s="99"/>
      <c r="M206" s="99">
        <f t="shared" si="85"/>
        <v>0</v>
      </c>
      <c r="N206" s="99">
        <v>5469.59</v>
      </c>
      <c r="O206" s="99">
        <v>5414.38</v>
      </c>
      <c r="P206" s="99"/>
      <c r="Q206" s="99">
        <f t="shared" si="96"/>
        <v>0</v>
      </c>
      <c r="R206" s="99">
        <v>5467.6</v>
      </c>
      <c r="S206" s="99">
        <v>5151.98</v>
      </c>
      <c r="T206" s="99"/>
      <c r="U206" s="99">
        <f t="shared" si="86"/>
        <v>0</v>
      </c>
      <c r="V206" s="99">
        <v>5469.61</v>
      </c>
      <c r="W206" s="99">
        <v>5163.24</v>
      </c>
      <c r="X206" s="99"/>
      <c r="Y206" s="99"/>
      <c r="Z206" s="99">
        <v>7529.71</v>
      </c>
      <c r="AA206" s="99">
        <v>5524.91</v>
      </c>
      <c r="AB206" s="99"/>
      <c r="AC206" s="99"/>
      <c r="AD206" s="99">
        <v>6646.97</v>
      </c>
      <c r="AE206" s="99">
        <v>5663.93</v>
      </c>
      <c r="AF206" s="99"/>
      <c r="AG206" s="99"/>
      <c r="AH206" s="99">
        <v>5529.69</v>
      </c>
      <c r="AI206" s="99">
        <v>5944.34</v>
      </c>
      <c r="AJ206" s="99"/>
      <c r="AK206" s="99">
        <f t="shared" si="99"/>
        <v>0</v>
      </c>
      <c r="AL206" s="99">
        <v>5529.71</v>
      </c>
      <c r="AM206" s="99">
        <v>5748.5</v>
      </c>
      <c r="AN206" s="99"/>
      <c r="AO206" s="99">
        <f t="shared" si="97"/>
        <v>0</v>
      </c>
      <c r="AP206" s="99">
        <v>5529.71</v>
      </c>
      <c r="AQ206" s="99">
        <v>5475.88</v>
      </c>
      <c r="AR206" s="99">
        <v>3320.82</v>
      </c>
      <c r="AS206" s="99">
        <f t="shared" si="98"/>
        <v>2814.2542372881358</v>
      </c>
      <c r="AT206" s="99">
        <v>5529.71</v>
      </c>
      <c r="AU206" s="99">
        <v>4976.62</v>
      </c>
      <c r="AV206" s="99"/>
      <c r="AW206" s="99">
        <f t="shared" si="104"/>
        <v>0</v>
      </c>
      <c r="AX206" s="99">
        <v>5529.7</v>
      </c>
      <c r="AY206" s="99">
        <v>6844.59</v>
      </c>
      <c r="AZ206" s="99">
        <v>3607.86</v>
      </c>
      <c r="BA206" s="99">
        <f t="shared" si="82"/>
        <v>3057.5084745762715</v>
      </c>
      <c r="BB206" s="99">
        <f t="shared" si="87"/>
        <v>69171.19</v>
      </c>
      <c r="BC206" s="99">
        <f t="shared" si="88"/>
        <v>65575.52</v>
      </c>
      <c r="BD206" s="99">
        <v>6928.68</v>
      </c>
      <c r="BE206" s="99">
        <f t="shared" si="89"/>
        <v>5871.762711864407</v>
      </c>
      <c r="BF206" s="99">
        <f t="shared" si="90"/>
        <v>184674.34000000003</v>
      </c>
      <c r="BG206" s="99"/>
      <c r="BH206" s="99"/>
      <c r="BI206" s="99">
        <f t="shared" si="91"/>
        <v>184674.34000000003</v>
      </c>
      <c r="BJ206" s="99">
        <f t="shared" si="92"/>
        <v>179300.38</v>
      </c>
      <c r="BK206" s="99">
        <f t="shared" si="93"/>
        <v>12302.64</v>
      </c>
      <c r="BL206" s="99"/>
      <c r="BM206" s="99"/>
      <c r="BN206" s="99"/>
      <c r="BO206" s="99"/>
      <c r="BP206" s="99">
        <f t="shared" si="100"/>
        <v>184674.34000000003</v>
      </c>
      <c r="BQ206" s="99">
        <f t="shared" si="101"/>
        <v>172371.7</v>
      </c>
      <c r="BR206" s="99">
        <f t="shared" si="103"/>
        <v>12302.64</v>
      </c>
      <c r="BS206" s="174" t="s">
        <v>232</v>
      </c>
      <c r="BT206" s="174" t="s">
        <v>233</v>
      </c>
      <c r="BU206" s="174" t="s">
        <v>234</v>
      </c>
    </row>
    <row r="207" spans="1:73" s="98" customFormat="1" ht="21" customHeight="1">
      <c r="A207" s="101">
        <v>159</v>
      </c>
      <c r="B207" s="174" t="s">
        <v>194</v>
      </c>
      <c r="C207" s="99">
        <v>479843.34</v>
      </c>
      <c r="D207" s="99">
        <f t="shared" si="84"/>
        <v>412300.59</v>
      </c>
      <c r="E207" s="99">
        <v>67542.75</v>
      </c>
      <c r="F207" s="99">
        <v>17185.48</v>
      </c>
      <c r="G207" s="99">
        <v>13381.05</v>
      </c>
      <c r="H207" s="99"/>
      <c r="I207" s="99"/>
      <c r="J207" s="99">
        <v>17185.48</v>
      </c>
      <c r="K207" s="99">
        <v>15246.82</v>
      </c>
      <c r="L207" s="99"/>
      <c r="M207" s="99">
        <f t="shared" si="85"/>
        <v>0</v>
      </c>
      <c r="N207" s="99">
        <v>17251.81</v>
      </c>
      <c r="O207" s="99">
        <v>18893.43</v>
      </c>
      <c r="P207" s="99"/>
      <c r="Q207" s="99">
        <f t="shared" si="96"/>
        <v>0</v>
      </c>
      <c r="R207" s="99">
        <v>17250.67</v>
      </c>
      <c r="S207" s="99">
        <v>16878.95</v>
      </c>
      <c r="T207" s="99"/>
      <c r="U207" s="99">
        <f t="shared" si="86"/>
        <v>0</v>
      </c>
      <c r="V207" s="99">
        <v>17367.45</v>
      </c>
      <c r="W207" s="99">
        <v>18012.38</v>
      </c>
      <c r="X207" s="99"/>
      <c r="Y207" s="99"/>
      <c r="Z207" s="99">
        <v>17367.47</v>
      </c>
      <c r="AA207" s="99">
        <v>17554.76</v>
      </c>
      <c r="AB207" s="99">
        <f>7428.54</f>
        <v>7428.54</v>
      </c>
      <c r="AC207" s="99">
        <f>AB207/1.18</f>
        <v>6295.372881355933</v>
      </c>
      <c r="AD207" s="99">
        <v>17355.83</v>
      </c>
      <c r="AE207" s="99">
        <v>15725.41</v>
      </c>
      <c r="AF207" s="99"/>
      <c r="AG207" s="99"/>
      <c r="AH207" s="99">
        <v>17499.17</v>
      </c>
      <c r="AI207" s="99">
        <v>16515.13</v>
      </c>
      <c r="AJ207" s="99">
        <f>2781.21+2781.21</f>
        <v>5562.42</v>
      </c>
      <c r="AK207" s="99">
        <f t="shared" si="99"/>
        <v>4713.9152542372885</v>
      </c>
      <c r="AL207" s="99">
        <v>17499.19</v>
      </c>
      <c r="AM207" s="99">
        <v>18248.27</v>
      </c>
      <c r="AN207" s="99"/>
      <c r="AO207" s="99">
        <f t="shared" si="97"/>
        <v>0</v>
      </c>
      <c r="AP207" s="99">
        <v>17499.17</v>
      </c>
      <c r="AQ207" s="99">
        <v>18867.64</v>
      </c>
      <c r="AR207" s="99"/>
      <c r="AS207" s="99">
        <f t="shared" si="98"/>
        <v>0</v>
      </c>
      <c r="AT207" s="99">
        <v>17499.18</v>
      </c>
      <c r="AU207" s="99">
        <v>17023.79</v>
      </c>
      <c r="AV207" s="99"/>
      <c r="AW207" s="99">
        <f t="shared" si="104"/>
        <v>0</v>
      </c>
      <c r="AX207" s="99">
        <v>17578.37</v>
      </c>
      <c r="AY207" s="99">
        <v>21254.31</v>
      </c>
      <c r="AZ207" s="99"/>
      <c r="BA207" s="99">
        <f t="shared" si="82"/>
        <v>0</v>
      </c>
      <c r="BB207" s="99">
        <f t="shared" si="87"/>
        <v>208539.27000000002</v>
      </c>
      <c r="BC207" s="99">
        <f t="shared" si="88"/>
        <v>207601.94</v>
      </c>
      <c r="BD207" s="99">
        <v>12990.96</v>
      </c>
      <c r="BE207" s="99">
        <f t="shared" si="89"/>
        <v>11009.288135593222</v>
      </c>
      <c r="BF207" s="99">
        <f t="shared" si="90"/>
        <v>674454.3200000001</v>
      </c>
      <c r="BG207" s="99"/>
      <c r="BH207" s="99"/>
      <c r="BI207" s="99">
        <f t="shared" si="91"/>
        <v>674454.3200000001</v>
      </c>
      <c r="BJ207" s="99">
        <f t="shared" si="92"/>
        <v>619902.53</v>
      </c>
      <c r="BK207" s="99">
        <f t="shared" si="93"/>
        <v>67542.75</v>
      </c>
      <c r="BL207" s="99"/>
      <c r="BM207" s="99"/>
      <c r="BN207" s="99"/>
      <c r="BO207" s="99"/>
      <c r="BP207" s="99">
        <f t="shared" si="100"/>
        <v>674454.3200000001</v>
      </c>
      <c r="BQ207" s="99">
        <f t="shared" si="101"/>
        <v>606911.5700000001</v>
      </c>
      <c r="BR207" s="99">
        <f t="shared" si="103"/>
        <v>67542.75</v>
      </c>
      <c r="BS207" s="174" t="s">
        <v>232</v>
      </c>
      <c r="BT207" s="174" t="s">
        <v>233</v>
      </c>
      <c r="BU207" s="174" t="s">
        <v>234</v>
      </c>
    </row>
    <row r="208" spans="1:73" s="98" customFormat="1" ht="21" customHeight="1">
      <c r="A208" s="101">
        <v>160</v>
      </c>
      <c r="B208" s="174" t="s">
        <v>195</v>
      </c>
      <c r="C208" s="99">
        <v>391047.87</v>
      </c>
      <c r="D208" s="99">
        <f t="shared" si="84"/>
        <v>308871.19</v>
      </c>
      <c r="E208" s="99">
        <v>82176.68</v>
      </c>
      <c r="F208" s="99">
        <v>7667.74</v>
      </c>
      <c r="G208" s="99">
        <v>5985.8</v>
      </c>
      <c r="H208" s="99"/>
      <c r="I208" s="99"/>
      <c r="J208" s="99">
        <v>7667.76</v>
      </c>
      <c r="K208" s="99">
        <v>6843.63</v>
      </c>
      <c r="L208" s="99"/>
      <c r="M208" s="99">
        <f t="shared" si="85"/>
        <v>0</v>
      </c>
      <c r="N208" s="99">
        <v>7719.84</v>
      </c>
      <c r="O208" s="99">
        <v>8886.26</v>
      </c>
      <c r="P208" s="99"/>
      <c r="Q208" s="99">
        <f t="shared" si="96"/>
        <v>0</v>
      </c>
      <c r="R208" s="99">
        <v>7719.84</v>
      </c>
      <c r="S208" s="99">
        <v>7099.83</v>
      </c>
      <c r="T208" s="99"/>
      <c r="U208" s="99">
        <f t="shared" si="86"/>
        <v>0</v>
      </c>
      <c r="V208" s="99">
        <v>7719.83</v>
      </c>
      <c r="W208" s="99">
        <v>7651.63</v>
      </c>
      <c r="X208" s="99"/>
      <c r="Y208" s="99"/>
      <c r="Z208" s="99">
        <v>7615.1</v>
      </c>
      <c r="AA208" s="99">
        <v>6479.76</v>
      </c>
      <c r="AB208" s="99"/>
      <c r="AC208" s="99"/>
      <c r="AD208" s="99">
        <v>7615.08</v>
      </c>
      <c r="AE208" s="99">
        <v>7329.4</v>
      </c>
      <c r="AF208" s="99"/>
      <c r="AG208" s="99"/>
      <c r="AH208" s="99">
        <v>7719.85</v>
      </c>
      <c r="AI208" s="99">
        <v>8486.4</v>
      </c>
      <c r="AJ208" s="99"/>
      <c r="AK208" s="99">
        <f t="shared" si="99"/>
        <v>0</v>
      </c>
      <c r="AL208" s="99">
        <v>7719.87</v>
      </c>
      <c r="AM208" s="99">
        <v>8121.38</v>
      </c>
      <c r="AN208" s="99"/>
      <c r="AO208" s="99">
        <f t="shared" si="97"/>
        <v>0</v>
      </c>
      <c r="AP208" s="99">
        <v>7719.88</v>
      </c>
      <c r="AQ208" s="99">
        <v>7568.57</v>
      </c>
      <c r="AR208" s="99"/>
      <c r="AS208" s="99">
        <f t="shared" si="98"/>
        <v>0</v>
      </c>
      <c r="AT208" s="99">
        <v>7719.85</v>
      </c>
      <c r="AU208" s="99">
        <v>6488.08</v>
      </c>
      <c r="AV208" s="99"/>
      <c r="AW208" s="99">
        <f t="shared" si="104"/>
        <v>0</v>
      </c>
      <c r="AX208" s="99">
        <v>7719.85</v>
      </c>
      <c r="AY208" s="99">
        <v>9659.46</v>
      </c>
      <c r="AZ208" s="99"/>
      <c r="BA208" s="99">
        <f t="shared" si="82"/>
        <v>0</v>
      </c>
      <c r="BB208" s="99">
        <f t="shared" si="87"/>
        <v>92324.49</v>
      </c>
      <c r="BC208" s="99">
        <f t="shared" si="88"/>
        <v>90600.2</v>
      </c>
      <c r="BD208" s="99">
        <f>AZ208+AV208+AR208+AN208+AJ208+AF208+AB208+X208+T208+P208+L208+H208</f>
        <v>0</v>
      </c>
      <c r="BE208" s="99">
        <f t="shared" si="89"/>
        <v>0</v>
      </c>
      <c r="BF208" s="99">
        <f t="shared" si="90"/>
        <v>481648.07</v>
      </c>
      <c r="BG208" s="99"/>
      <c r="BH208" s="99"/>
      <c r="BI208" s="99">
        <f t="shared" si="91"/>
        <v>481648.07</v>
      </c>
      <c r="BJ208" s="99">
        <f t="shared" si="92"/>
        <v>399471.39</v>
      </c>
      <c r="BK208" s="99">
        <f t="shared" si="93"/>
        <v>82176.68</v>
      </c>
      <c r="BL208" s="99"/>
      <c r="BM208" s="99"/>
      <c r="BN208" s="99"/>
      <c r="BO208" s="99"/>
      <c r="BP208" s="99">
        <f t="shared" si="100"/>
        <v>481648.07</v>
      </c>
      <c r="BQ208" s="99">
        <f t="shared" si="101"/>
        <v>399471.39</v>
      </c>
      <c r="BR208" s="99">
        <f t="shared" si="103"/>
        <v>82176.68</v>
      </c>
      <c r="BS208" s="174"/>
      <c r="BT208" s="174"/>
      <c r="BU208" s="174"/>
    </row>
    <row r="209" spans="1:73" s="97" customFormat="1" ht="60" customHeight="1">
      <c r="A209" s="206" t="s">
        <v>196</v>
      </c>
      <c r="B209" s="206"/>
      <c r="C209" s="116">
        <f aca="true" t="shared" si="105" ref="C209:T209">SUM(C4:C208)</f>
        <v>11932075.130000005</v>
      </c>
      <c r="D209" s="116">
        <f t="shared" si="105"/>
        <v>5423767.710000001</v>
      </c>
      <c r="E209" s="116">
        <f t="shared" si="105"/>
        <v>6508307.419999997</v>
      </c>
      <c r="F209" s="116">
        <f t="shared" si="105"/>
        <v>1618131.809999999</v>
      </c>
      <c r="G209" s="116">
        <f t="shared" si="105"/>
        <v>1327469.2099999997</v>
      </c>
      <c r="H209" s="116">
        <f t="shared" si="105"/>
        <v>0</v>
      </c>
      <c r="I209" s="116">
        <f t="shared" si="105"/>
        <v>0</v>
      </c>
      <c r="J209" s="116">
        <f t="shared" si="105"/>
        <v>1621151.0499999993</v>
      </c>
      <c r="K209" s="116">
        <f t="shared" si="105"/>
        <v>1503225.100000001</v>
      </c>
      <c r="L209" s="116">
        <f t="shared" si="105"/>
        <v>33615.65</v>
      </c>
      <c r="M209" s="116">
        <f t="shared" si="105"/>
        <v>28487.83898305085</v>
      </c>
      <c r="N209" s="116">
        <f t="shared" si="105"/>
        <v>1621751.7399999995</v>
      </c>
      <c r="O209" s="116">
        <f t="shared" si="105"/>
        <v>1826893.7000000007</v>
      </c>
      <c r="P209" s="116">
        <f t="shared" si="105"/>
        <v>274630.25</v>
      </c>
      <c r="Q209" s="116">
        <f t="shared" si="105"/>
        <v>237316.72745762713</v>
      </c>
      <c r="R209" s="116">
        <f t="shared" si="105"/>
        <v>1623685.6799999997</v>
      </c>
      <c r="S209" s="116">
        <f t="shared" si="105"/>
        <v>1446419.4500000002</v>
      </c>
      <c r="T209" s="116">
        <f t="shared" si="105"/>
        <v>1173814.7100000002</v>
      </c>
      <c r="U209" s="99">
        <f aca="true" t="shared" si="106" ref="U209:U214">T209/1.18</f>
        <v>994758.2288135595</v>
      </c>
      <c r="V209" s="116">
        <f aca="true" t="shared" si="107" ref="V209:BA209">SUM(V4:V208)</f>
        <v>1629888.87</v>
      </c>
      <c r="W209" s="116">
        <f t="shared" si="107"/>
        <v>1635564.6799999995</v>
      </c>
      <c r="X209" s="116">
        <f t="shared" si="107"/>
        <v>639463.25</v>
      </c>
      <c r="Y209" s="116">
        <f t="shared" si="107"/>
        <v>541918.0084745763</v>
      </c>
      <c r="Z209" s="116">
        <f t="shared" si="107"/>
        <v>1659805.1199999987</v>
      </c>
      <c r="AA209" s="116">
        <f t="shared" si="107"/>
        <v>1632685.729999999</v>
      </c>
      <c r="AB209" s="116">
        <f t="shared" si="107"/>
        <v>1180984.5632</v>
      </c>
      <c r="AC209" s="116">
        <f t="shared" si="107"/>
        <v>1000834.3722033899</v>
      </c>
      <c r="AD209" s="116">
        <f t="shared" si="107"/>
        <v>1627843.8799999992</v>
      </c>
      <c r="AE209" s="116">
        <f t="shared" si="107"/>
        <v>1594852.7799999998</v>
      </c>
      <c r="AF209" s="116">
        <f t="shared" si="107"/>
        <v>1347281.7</v>
      </c>
      <c r="AG209" s="116">
        <f t="shared" si="107"/>
        <v>1141764.152542373</v>
      </c>
      <c r="AH209" s="116">
        <f t="shared" si="107"/>
        <v>1628617.8500000003</v>
      </c>
      <c r="AI209" s="116">
        <f t="shared" si="107"/>
        <v>1711568.5799999998</v>
      </c>
      <c r="AJ209" s="116">
        <f t="shared" si="107"/>
        <v>1814105.05</v>
      </c>
      <c r="AK209" s="116">
        <f t="shared" si="107"/>
        <v>1558671.960338983</v>
      </c>
      <c r="AL209" s="116">
        <f t="shared" si="107"/>
        <v>1629545.3999999997</v>
      </c>
      <c r="AM209" s="116">
        <f t="shared" si="107"/>
        <v>1613663.5499999993</v>
      </c>
      <c r="AN209" s="116">
        <f t="shared" si="107"/>
        <v>1808544.63</v>
      </c>
      <c r="AO209" s="116">
        <f t="shared" si="107"/>
        <v>1532970.0254237284</v>
      </c>
      <c r="AP209" s="116">
        <f t="shared" si="107"/>
        <v>1613312.6899999995</v>
      </c>
      <c r="AQ209" s="116">
        <f t="shared" si="107"/>
        <v>1621020.6499999992</v>
      </c>
      <c r="AR209" s="116">
        <f t="shared" si="107"/>
        <v>6269706.15</v>
      </c>
      <c r="AS209" s="116">
        <f t="shared" si="107"/>
        <v>5377295.669999998</v>
      </c>
      <c r="AT209" s="116">
        <f t="shared" si="107"/>
        <v>1630140.5499999998</v>
      </c>
      <c r="AU209" s="116">
        <f t="shared" si="107"/>
        <v>1647990.41</v>
      </c>
      <c r="AV209" s="116">
        <f t="shared" si="107"/>
        <v>1763439.1100000003</v>
      </c>
      <c r="AW209" s="116">
        <f t="shared" si="107"/>
        <v>1506642.3628813562</v>
      </c>
      <c r="AX209" s="116">
        <f t="shared" si="107"/>
        <v>1632093.1500000008</v>
      </c>
      <c r="AY209" s="116">
        <f t="shared" si="107"/>
        <v>1815827.9099999995</v>
      </c>
      <c r="AZ209" s="116">
        <f t="shared" si="107"/>
        <v>3558729.7299999995</v>
      </c>
      <c r="BA209" s="116">
        <f t="shared" si="107"/>
        <v>3015872.652542373</v>
      </c>
      <c r="BB209" s="116">
        <f aca="true" t="shared" si="108" ref="BB209:BR209">SUM(BB4:BB208)</f>
        <v>19535967.79</v>
      </c>
      <c r="BC209" s="116">
        <f t="shared" si="108"/>
        <v>19377181.750000004</v>
      </c>
      <c r="BD209" s="116">
        <f t="shared" si="108"/>
        <v>20435793.270000007</v>
      </c>
      <c r="BE209" s="116">
        <f t="shared" si="108"/>
        <v>16936531.999661017</v>
      </c>
      <c r="BF209" s="116">
        <f t="shared" si="108"/>
        <v>10873463.61</v>
      </c>
      <c r="BG209" s="116">
        <f t="shared" si="108"/>
        <v>793203</v>
      </c>
      <c r="BH209" s="116">
        <f t="shared" si="108"/>
        <v>0</v>
      </c>
      <c r="BI209" s="116">
        <f t="shared" si="108"/>
        <v>11666666.61</v>
      </c>
      <c r="BJ209" s="116">
        <f t="shared" si="108"/>
        <v>24800949.460000012</v>
      </c>
      <c r="BK209" s="116">
        <f t="shared" si="108"/>
        <v>6508307.419999997</v>
      </c>
      <c r="BL209" s="116">
        <f t="shared" si="108"/>
        <v>3653602.99</v>
      </c>
      <c r="BM209" s="116">
        <f t="shared" si="108"/>
        <v>346647.17000000004</v>
      </c>
      <c r="BN209" s="116">
        <f t="shared" si="108"/>
        <v>1103308.3900000001</v>
      </c>
      <c r="BO209" s="116">
        <f t="shared" si="108"/>
        <v>41635.8</v>
      </c>
      <c r="BP209" s="116">
        <f t="shared" si="108"/>
        <v>8038270.969999999</v>
      </c>
      <c r="BQ209" s="116">
        <f t="shared" si="108"/>
        <v>2703618.439999999</v>
      </c>
      <c r="BR209" s="116">
        <f t="shared" si="108"/>
        <v>6166356.469999997</v>
      </c>
      <c r="BS209" s="102"/>
      <c r="BT209" s="102"/>
      <c r="BU209" s="102"/>
    </row>
    <row r="210" spans="1:73" ht="1.5" customHeight="1" hidden="1" thickTop="1">
      <c r="A210" s="117"/>
      <c r="B210" s="118" t="s">
        <v>197</v>
      </c>
      <c r="C210" s="119">
        <f aca="true" t="shared" si="109" ref="C210:T210">SUM(C211:C214)</f>
        <v>109437.37</v>
      </c>
      <c r="D210" s="119">
        <f t="shared" si="109"/>
        <v>109437.37</v>
      </c>
      <c r="E210" s="119">
        <f t="shared" si="109"/>
        <v>0</v>
      </c>
      <c r="F210" s="119">
        <f t="shared" si="109"/>
        <v>0</v>
      </c>
      <c r="G210" s="119">
        <f t="shared" si="109"/>
        <v>87.89</v>
      </c>
      <c r="H210" s="119">
        <f t="shared" si="109"/>
        <v>0</v>
      </c>
      <c r="I210" s="119">
        <f t="shared" si="109"/>
        <v>0</v>
      </c>
      <c r="J210" s="119">
        <f t="shared" si="109"/>
        <v>0</v>
      </c>
      <c r="K210" s="119">
        <f t="shared" si="109"/>
        <v>-2.8999999999999995</v>
      </c>
      <c r="L210" s="119">
        <f t="shared" si="109"/>
        <v>0</v>
      </c>
      <c r="M210" s="119">
        <f t="shared" si="109"/>
        <v>0</v>
      </c>
      <c r="N210" s="119">
        <f t="shared" si="109"/>
        <v>0</v>
      </c>
      <c r="O210" s="119">
        <f t="shared" si="109"/>
        <v>19.810000000000002</v>
      </c>
      <c r="P210" s="119">
        <f t="shared" si="109"/>
        <v>0</v>
      </c>
      <c r="Q210" s="119">
        <f t="shared" si="109"/>
        <v>0</v>
      </c>
      <c r="R210" s="119">
        <f t="shared" si="109"/>
        <v>0</v>
      </c>
      <c r="S210" s="119">
        <f t="shared" si="109"/>
        <v>-39.78</v>
      </c>
      <c r="T210" s="119">
        <f t="shared" si="109"/>
        <v>0</v>
      </c>
      <c r="U210" s="120">
        <f t="shared" si="106"/>
        <v>0</v>
      </c>
      <c r="V210" s="119">
        <f aca="true" t="shared" si="110" ref="V210:BF210">SUM(V211:V214)</f>
        <v>0</v>
      </c>
      <c r="W210" s="119">
        <f t="shared" si="110"/>
        <v>17.06</v>
      </c>
      <c r="X210" s="119">
        <f t="shared" si="110"/>
        <v>0</v>
      </c>
      <c r="Y210" s="119">
        <f t="shared" si="110"/>
        <v>0</v>
      </c>
      <c r="Z210" s="119">
        <f t="shared" si="110"/>
        <v>0</v>
      </c>
      <c r="AA210" s="119">
        <f t="shared" si="110"/>
        <v>0</v>
      </c>
      <c r="AB210" s="119">
        <f t="shared" si="110"/>
        <v>0</v>
      </c>
      <c r="AC210" s="119">
        <f t="shared" si="110"/>
        <v>0</v>
      </c>
      <c r="AD210" s="119">
        <f t="shared" si="110"/>
        <v>0</v>
      </c>
      <c r="AE210" s="119">
        <f t="shared" si="110"/>
        <v>0</v>
      </c>
      <c r="AF210" s="119">
        <f t="shared" si="110"/>
        <v>0</v>
      </c>
      <c r="AG210" s="119">
        <f t="shared" si="110"/>
        <v>0</v>
      </c>
      <c r="AH210" s="119">
        <f t="shared" si="110"/>
        <v>0</v>
      </c>
      <c r="AI210" s="119">
        <f t="shared" si="110"/>
        <v>0</v>
      </c>
      <c r="AJ210" s="119">
        <f t="shared" si="110"/>
        <v>0</v>
      </c>
      <c r="AK210" s="119">
        <f t="shared" si="110"/>
        <v>0</v>
      </c>
      <c r="AL210" s="119">
        <f t="shared" si="110"/>
        <v>0</v>
      </c>
      <c r="AM210" s="121">
        <f t="shared" si="110"/>
        <v>43.27</v>
      </c>
      <c r="AN210" s="122">
        <f t="shared" si="110"/>
        <v>0</v>
      </c>
      <c r="AO210" s="123">
        <f t="shared" si="110"/>
        <v>0</v>
      </c>
      <c r="AP210" s="119">
        <f t="shared" si="110"/>
        <v>0</v>
      </c>
      <c r="AQ210" s="119">
        <f t="shared" si="110"/>
        <v>0</v>
      </c>
      <c r="AR210" s="119">
        <f t="shared" si="110"/>
        <v>0</v>
      </c>
      <c r="AS210" s="119">
        <f t="shared" si="110"/>
        <v>0</v>
      </c>
      <c r="AT210" s="119">
        <f t="shared" si="110"/>
        <v>0</v>
      </c>
      <c r="AU210" s="119">
        <f t="shared" si="110"/>
        <v>118.4</v>
      </c>
      <c r="AV210" s="119">
        <f t="shared" si="110"/>
        <v>0</v>
      </c>
      <c r="AW210" s="119">
        <f t="shared" si="110"/>
        <v>0</v>
      </c>
      <c r="AX210" s="119">
        <f t="shared" si="110"/>
        <v>0</v>
      </c>
      <c r="AY210" s="119">
        <f t="shared" si="110"/>
        <v>0</v>
      </c>
      <c r="AZ210" s="119">
        <f t="shared" si="110"/>
        <v>0</v>
      </c>
      <c r="BA210" s="119">
        <f t="shared" si="110"/>
        <v>0</v>
      </c>
      <c r="BB210" s="119">
        <f t="shared" si="110"/>
        <v>0</v>
      </c>
      <c r="BC210" s="121">
        <f t="shared" si="110"/>
        <v>243.75</v>
      </c>
      <c r="BD210" s="121">
        <f t="shared" si="110"/>
        <v>0</v>
      </c>
      <c r="BE210" s="121">
        <f t="shared" si="110"/>
        <v>0</v>
      </c>
      <c r="BF210" s="121">
        <f t="shared" si="110"/>
        <v>109681.12000000001</v>
      </c>
      <c r="BG210" s="121"/>
      <c r="BH210" s="119">
        <f aca="true" t="shared" si="111" ref="BH210:BM210">SUM(BH211:BH214)</f>
        <v>0</v>
      </c>
      <c r="BI210" s="121">
        <f t="shared" si="111"/>
        <v>109681.12000000001</v>
      </c>
      <c r="BJ210" s="119">
        <f t="shared" si="111"/>
        <v>109681.12000000001</v>
      </c>
      <c r="BK210" s="119">
        <f t="shared" si="111"/>
        <v>0</v>
      </c>
      <c r="BL210" s="119">
        <f t="shared" si="111"/>
        <v>0</v>
      </c>
      <c r="BM210" s="119">
        <f t="shared" si="111"/>
        <v>0</v>
      </c>
      <c r="BN210" s="119"/>
      <c r="BO210" s="119"/>
      <c r="BP210" s="119">
        <f>SUM(BP211:BP214)</f>
        <v>109681.12000000001</v>
      </c>
      <c r="BQ210" s="119">
        <f>SUM(BQ211:BQ214)</f>
        <v>109681.12000000001</v>
      </c>
      <c r="BR210" s="119">
        <f>SUM(BR211:BR214)</f>
        <v>0</v>
      </c>
      <c r="BS210" s="112"/>
      <c r="BT210" s="112"/>
      <c r="BU210" s="112"/>
    </row>
    <row r="211" spans="1:73" ht="24.75" customHeight="1" hidden="1">
      <c r="A211" s="124"/>
      <c r="B211" s="125" t="s">
        <v>198</v>
      </c>
      <c r="C211" s="126">
        <v>806.79</v>
      </c>
      <c r="D211" s="127">
        <f>C211-E211</f>
        <v>806.79</v>
      </c>
      <c r="E211" s="126"/>
      <c r="F211" s="127"/>
      <c r="G211" s="127">
        <v>87.89</v>
      </c>
      <c r="H211" s="128"/>
      <c r="I211" s="128"/>
      <c r="J211" s="128"/>
      <c r="K211" s="128">
        <v>7.28</v>
      </c>
      <c r="L211" s="128"/>
      <c r="M211" s="127">
        <f>L211/1.18</f>
        <v>0</v>
      </c>
      <c r="N211" s="128"/>
      <c r="O211" s="129">
        <v>-20.32</v>
      </c>
      <c r="P211" s="128"/>
      <c r="Q211" s="130">
        <f>P211/1.18</f>
        <v>0</v>
      </c>
      <c r="R211" s="128"/>
      <c r="S211" s="129"/>
      <c r="T211" s="128"/>
      <c r="U211" s="130">
        <f t="shared" si="106"/>
        <v>0</v>
      </c>
      <c r="V211" s="131"/>
      <c r="W211" s="131"/>
      <c r="X211" s="131"/>
      <c r="Y211" s="131"/>
      <c r="Z211" s="131"/>
      <c r="AA211" s="131"/>
      <c r="AB211" s="131"/>
      <c r="AC211" s="131"/>
      <c r="AD211" s="131"/>
      <c r="AE211" s="131"/>
      <c r="AF211" s="131"/>
      <c r="AG211" s="131"/>
      <c r="AH211" s="131"/>
      <c r="AI211" s="131"/>
      <c r="AJ211" s="131"/>
      <c r="AK211" s="131"/>
      <c r="AL211" s="131"/>
      <c r="AM211" s="131"/>
      <c r="AN211" s="132"/>
      <c r="AO211" s="133"/>
      <c r="AP211" s="131"/>
      <c r="AQ211" s="131"/>
      <c r="AR211" s="131"/>
      <c r="AS211" s="130">
        <f>AR211/1.18</f>
        <v>0</v>
      </c>
      <c r="AT211" s="131"/>
      <c r="AU211" s="131"/>
      <c r="AV211" s="131"/>
      <c r="AW211" s="131"/>
      <c r="AX211" s="131"/>
      <c r="AY211" s="131"/>
      <c r="AZ211" s="131"/>
      <c r="BA211" s="131"/>
      <c r="BB211" s="134">
        <f aca="true" t="shared" si="112" ref="BB211:BE213">AX211+AT211+AP211+AL211+AH211+AD211+Z211+V211+R211+N211+J211+F211</f>
        <v>0</v>
      </c>
      <c r="BC211" s="135">
        <f t="shared" si="112"/>
        <v>74.85</v>
      </c>
      <c r="BD211" s="135">
        <f t="shared" si="112"/>
        <v>0</v>
      </c>
      <c r="BE211" s="135">
        <f t="shared" si="112"/>
        <v>0</v>
      </c>
      <c r="BF211" s="135">
        <f>C211+BC211-BD211</f>
        <v>881.64</v>
      </c>
      <c r="BG211" s="135"/>
      <c r="BH211" s="131"/>
      <c r="BI211" s="134">
        <f>BF211-BH211+BG211</f>
        <v>881.64</v>
      </c>
      <c r="BJ211" s="134">
        <f>BC211+D211</f>
        <v>881.64</v>
      </c>
      <c r="BK211" s="127">
        <f>E211</f>
        <v>0</v>
      </c>
      <c r="BL211" s="131"/>
      <c r="BM211" s="131"/>
      <c r="BN211" s="131"/>
      <c r="BO211" s="131"/>
      <c r="BP211" s="127">
        <f>C211+BC211-BD211-BL211-BM211</f>
        <v>881.64</v>
      </c>
      <c r="BQ211" s="127">
        <f>D211+BC211-BD211-BL211</f>
        <v>881.64</v>
      </c>
      <c r="BR211" s="127">
        <f>E211-BM211</f>
        <v>0</v>
      </c>
      <c r="BS211" s="99"/>
      <c r="BT211" s="99"/>
      <c r="BU211" s="99"/>
    </row>
    <row r="212" spans="1:73" ht="21" customHeight="1" hidden="1">
      <c r="A212" s="136"/>
      <c r="B212" s="139" t="s">
        <v>199</v>
      </c>
      <c r="C212" s="140">
        <v>60996.55</v>
      </c>
      <c r="D212" s="127">
        <f>C212-E212</f>
        <v>60996.55</v>
      </c>
      <c r="E212" s="140"/>
      <c r="F212" s="141"/>
      <c r="G212" s="140"/>
      <c r="H212" s="141"/>
      <c r="I212" s="141"/>
      <c r="J212" s="141"/>
      <c r="K212" s="140">
        <v>-10.18</v>
      </c>
      <c r="L212" s="141"/>
      <c r="M212" s="127">
        <f>L212/1.18</f>
        <v>0</v>
      </c>
      <c r="N212" s="142"/>
      <c r="O212" s="143">
        <v>40.13</v>
      </c>
      <c r="P212" s="142"/>
      <c r="Q212" s="130">
        <f>P212/1.18</f>
        <v>0</v>
      </c>
      <c r="R212" s="140"/>
      <c r="S212" s="140">
        <v>-39.78</v>
      </c>
      <c r="T212" s="144"/>
      <c r="U212" s="130">
        <f t="shared" si="106"/>
        <v>0</v>
      </c>
      <c r="V212" s="144"/>
      <c r="W212" s="140"/>
      <c r="X212" s="144"/>
      <c r="Y212" s="144"/>
      <c r="Z212" s="144"/>
      <c r="AA212" s="140"/>
      <c r="AB212" s="144"/>
      <c r="AC212" s="144"/>
      <c r="AD212" s="144"/>
      <c r="AE212" s="144"/>
      <c r="AF212" s="144"/>
      <c r="AG212" s="144"/>
      <c r="AH212" s="144"/>
      <c r="AI212" s="144"/>
      <c r="AJ212" s="144"/>
      <c r="AK212" s="144"/>
      <c r="AL212" s="144"/>
      <c r="AM212" s="144"/>
      <c r="AN212" s="145"/>
      <c r="AO212" s="146"/>
      <c r="AP212" s="147"/>
      <c r="AQ212" s="144"/>
      <c r="AR212" s="144"/>
      <c r="AS212" s="130">
        <f>AR212/1.18</f>
        <v>0</v>
      </c>
      <c r="AT212" s="144"/>
      <c r="AU212" s="144">
        <v>118.4</v>
      </c>
      <c r="AV212" s="144"/>
      <c r="AW212" s="144"/>
      <c r="AX212" s="144"/>
      <c r="AY212" s="144"/>
      <c r="AZ212" s="144"/>
      <c r="BA212" s="144"/>
      <c r="BB212" s="134">
        <f t="shared" si="112"/>
        <v>0</v>
      </c>
      <c r="BC212" s="135">
        <f t="shared" si="112"/>
        <v>108.57</v>
      </c>
      <c r="BD212" s="135">
        <f t="shared" si="112"/>
        <v>0</v>
      </c>
      <c r="BE212" s="135">
        <f t="shared" si="112"/>
        <v>0</v>
      </c>
      <c r="BF212" s="135">
        <f>C212+BC212-BD212</f>
        <v>61105.12</v>
      </c>
      <c r="BG212" s="135"/>
      <c r="BH212" s="131"/>
      <c r="BI212" s="134">
        <f>BF212-BH212+BG212</f>
        <v>61105.12</v>
      </c>
      <c r="BJ212" s="134">
        <f>BC212+D212</f>
        <v>61105.12</v>
      </c>
      <c r="BK212" s="127">
        <f>E212</f>
        <v>0</v>
      </c>
      <c r="BL212" s="131"/>
      <c r="BM212" s="131"/>
      <c r="BN212" s="131"/>
      <c r="BO212" s="131"/>
      <c r="BP212" s="127">
        <f>C212+BC212-BD212-BL212-BM212</f>
        <v>61105.12</v>
      </c>
      <c r="BQ212" s="127">
        <f>D212+BC212-BD212-BL212</f>
        <v>61105.12</v>
      </c>
      <c r="BR212" s="127">
        <f>E212-BM212</f>
        <v>0</v>
      </c>
      <c r="BS212" s="99"/>
      <c r="BT212" s="99"/>
      <c r="BU212" s="99"/>
    </row>
    <row r="213" spans="1:73" ht="21" customHeight="1" hidden="1">
      <c r="A213" s="124" t="s">
        <v>200</v>
      </c>
      <c r="B213" s="131" t="s">
        <v>201</v>
      </c>
      <c r="C213" s="127">
        <v>46866</v>
      </c>
      <c r="D213" s="127">
        <f>C213-E213</f>
        <v>46866</v>
      </c>
      <c r="E213" s="127"/>
      <c r="F213" s="127"/>
      <c r="G213" s="127"/>
      <c r="H213" s="127"/>
      <c r="I213" s="127"/>
      <c r="J213" s="131"/>
      <c r="K213" s="127"/>
      <c r="L213" s="127"/>
      <c r="M213" s="127">
        <f>L213/1.18</f>
        <v>0</v>
      </c>
      <c r="N213" s="131"/>
      <c r="O213" s="127"/>
      <c r="P213" s="131"/>
      <c r="Q213" s="130">
        <f>P213/1.18</f>
        <v>0</v>
      </c>
      <c r="R213" s="131"/>
      <c r="S213" s="131"/>
      <c r="T213" s="131"/>
      <c r="U213" s="130">
        <f t="shared" si="106"/>
        <v>0</v>
      </c>
      <c r="V213" s="131"/>
      <c r="W213" s="127"/>
      <c r="X213" s="131"/>
      <c r="Y213" s="131"/>
      <c r="Z213" s="131"/>
      <c r="AA213" s="131"/>
      <c r="AB213" s="131"/>
      <c r="AC213" s="131"/>
      <c r="AD213" s="131"/>
      <c r="AE213" s="131"/>
      <c r="AF213" s="131"/>
      <c r="AG213" s="131"/>
      <c r="AH213" s="131"/>
      <c r="AI213" s="131"/>
      <c r="AJ213" s="131"/>
      <c r="AK213" s="131"/>
      <c r="AL213" s="131"/>
      <c r="AM213" s="131"/>
      <c r="AN213" s="132"/>
      <c r="AO213" s="133"/>
      <c r="AP213" s="131"/>
      <c r="AQ213" s="131"/>
      <c r="AR213" s="131"/>
      <c r="AS213" s="130">
        <f>AR213/1.18</f>
        <v>0</v>
      </c>
      <c r="AT213" s="131"/>
      <c r="AU213" s="131"/>
      <c r="AV213" s="131"/>
      <c r="AW213" s="131"/>
      <c r="AX213" s="131"/>
      <c r="AY213" s="131"/>
      <c r="AZ213" s="131"/>
      <c r="BA213" s="131"/>
      <c r="BB213" s="134">
        <f t="shared" si="112"/>
        <v>0</v>
      </c>
      <c r="BC213" s="135">
        <f t="shared" si="112"/>
        <v>0</v>
      </c>
      <c r="BD213" s="135">
        <f t="shared" si="112"/>
        <v>0</v>
      </c>
      <c r="BE213" s="135">
        <f t="shared" si="112"/>
        <v>0</v>
      </c>
      <c r="BF213" s="135">
        <f>C213+BC213-BD213</f>
        <v>46866</v>
      </c>
      <c r="BG213" s="135"/>
      <c r="BH213" s="131"/>
      <c r="BI213" s="134">
        <f>BF213-BH213+BG213</f>
        <v>46866</v>
      </c>
      <c r="BJ213" s="134">
        <f>BC213+D213</f>
        <v>46866</v>
      </c>
      <c r="BK213" s="127">
        <f>E213</f>
        <v>0</v>
      </c>
      <c r="BL213" s="131"/>
      <c r="BM213" s="131"/>
      <c r="BN213" s="131"/>
      <c r="BO213" s="131"/>
      <c r="BP213" s="127">
        <f>C213+BC213-BD213-BL213-BM213</f>
        <v>46866</v>
      </c>
      <c r="BQ213" s="127">
        <f>D213+BC213-BD213-BL213</f>
        <v>46866</v>
      </c>
      <c r="BR213" s="127">
        <f>E213-BM213</f>
        <v>0</v>
      </c>
      <c r="BS213" s="99"/>
      <c r="BT213" s="99"/>
      <c r="BU213" s="99"/>
    </row>
    <row r="214" spans="1:73" ht="21" customHeight="1" hidden="1">
      <c r="A214" s="124"/>
      <c r="B214" s="131" t="s">
        <v>202</v>
      </c>
      <c r="C214" s="127">
        <v>768.03</v>
      </c>
      <c r="D214" s="127">
        <f>C214-E214</f>
        <v>768.03</v>
      </c>
      <c r="E214" s="127"/>
      <c r="F214" s="127"/>
      <c r="G214" s="127"/>
      <c r="H214" s="127"/>
      <c r="I214" s="127"/>
      <c r="J214" s="127"/>
      <c r="K214" s="127"/>
      <c r="L214" s="127"/>
      <c r="M214" s="127">
        <f>L214/1.18</f>
        <v>0</v>
      </c>
      <c r="N214" s="131"/>
      <c r="O214" s="127"/>
      <c r="P214" s="131"/>
      <c r="Q214" s="130">
        <f>P214/1.18</f>
        <v>0</v>
      </c>
      <c r="R214" s="131"/>
      <c r="S214" s="131"/>
      <c r="T214" s="131"/>
      <c r="U214" s="130">
        <f t="shared" si="106"/>
        <v>0</v>
      </c>
      <c r="V214" s="131"/>
      <c r="W214" s="127">
        <v>17.06</v>
      </c>
      <c r="X214" s="131"/>
      <c r="Y214" s="131"/>
      <c r="Z214" s="131"/>
      <c r="AA214" s="131"/>
      <c r="AB214" s="131"/>
      <c r="AC214" s="131"/>
      <c r="AD214" s="131"/>
      <c r="AE214" s="131"/>
      <c r="AF214" s="131"/>
      <c r="AG214" s="131"/>
      <c r="AH214" s="131"/>
      <c r="AI214" s="131"/>
      <c r="AJ214" s="131"/>
      <c r="AK214" s="131"/>
      <c r="AL214" s="131"/>
      <c r="AM214" s="131">
        <v>43.27</v>
      </c>
      <c r="AN214" s="132"/>
      <c r="AO214" s="133"/>
      <c r="AP214" s="131"/>
      <c r="AQ214" s="131"/>
      <c r="AR214" s="131"/>
      <c r="AS214" s="130">
        <f>AR214/1.18</f>
        <v>0</v>
      </c>
      <c r="AT214" s="131"/>
      <c r="AU214" s="131"/>
      <c r="AV214" s="131"/>
      <c r="AW214" s="131"/>
      <c r="AX214" s="131"/>
      <c r="AY214" s="131"/>
      <c r="AZ214" s="131"/>
      <c r="BA214" s="131"/>
      <c r="BB214" s="134">
        <f>AX214+AT214+AP214+AL214+AH214+AD214+Z214+V214+R214+N214+J214+F214</f>
        <v>0</v>
      </c>
      <c r="BC214" s="135">
        <f>AY214+AU214+AQ214+AM214+AI214+AE214+AA214+W214+S214+O214+K214+G214</f>
        <v>60.33</v>
      </c>
      <c r="BD214" s="135"/>
      <c r="BE214" s="135">
        <f>BA214+AW214+AS214+AO214+AK214+AG214+AC214+Y214+U214+Q214+M214+I214</f>
        <v>0</v>
      </c>
      <c r="BF214" s="135">
        <f>C214+BC214-BD214</f>
        <v>828.36</v>
      </c>
      <c r="BG214" s="135"/>
      <c r="BH214" s="127"/>
      <c r="BI214" s="134">
        <f>BF214-BH214+BG214</f>
        <v>828.36</v>
      </c>
      <c r="BJ214" s="134">
        <f>BC214+D214</f>
        <v>828.36</v>
      </c>
      <c r="BK214" s="134">
        <f>E214</f>
        <v>0</v>
      </c>
      <c r="BL214" s="131"/>
      <c r="BM214" s="131"/>
      <c r="BN214" s="131"/>
      <c r="BO214" s="131"/>
      <c r="BP214" s="127">
        <f>C214+BC214-BD214-BL214-BM214</f>
        <v>828.36</v>
      </c>
      <c r="BQ214" s="127">
        <f>D214+BC214-BD214-BL214</f>
        <v>828.36</v>
      </c>
      <c r="BR214" s="127">
        <f>E214-BM214</f>
        <v>0</v>
      </c>
      <c r="BS214" s="99"/>
      <c r="BT214" s="99"/>
      <c r="BU214" s="99"/>
    </row>
    <row r="215" spans="1:73" s="96" customFormat="1" ht="52.5" customHeight="1" hidden="1" thickBot="1">
      <c r="A215" s="207" t="s">
        <v>203</v>
      </c>
      <c r="B215" s="208"/>
      <c r="C215" s="148">
        <f aca="true" t="shared" si="113" ref="C215:L215">C210+C209</f>
        <v>12041512.500000004</v>
      </c>
      <c r="D215" s="148">
        <f t="shared" si="113"/>
        <v>5533205.080000001</v>
      </c>
      <c r="E215" s="148">
        <f t="shared" si="113"/>
        <v>6508307.419999997</v>
      </c>
      <c r="F215" s="149">
        <f t="shared" si="113"/>
        <v>1618131.809999999</v>
      </c>
      <c r="G215" s="149">
        <f t="shared" si="113"/>
        <v>1327557.0999999996</v>
      </c>
      <c r="H215" s="148">
        <f t="shared" si="113"/>
        <v>0</v>
      </c>
      <c r="I215" s="148">
        <f t="shared" si="113"/>
        <v>0</v>
      </c>
      <c r="J215" s="148">
        <f t="shared" si="113"/>
        <v>1621151.0499999993</v>
      </c>
      <c r="K215" s="148">
        <f t="shared" si="113"/>
        <v>1503222.2000000011</v>
      </c>
      <c r="L215" s="148">
        <f t="shared" si="113"/>
        <v>33615.65</v>
      </c>
      <c r="M215" s="148">
        <f>L215/1.18</f>
        <v>28487.83898305085</v>
      </c>
      <c r="N215" s="148">
        <f aca="true" t="shared" si="114" ref="N215:AS215">N210+N209</f>
        <v>1621751.7399999995</v>
      </c>
      <c r="O215" s="148">
        <f t="shared" si="114"/>
        <v>1826913.5100000007</v>
      </c>
      <c r="P215" s="148">
        <f t="shared" si="114"/>
        <v>274630.25</v>
      </c>
      <c r="Q215" s="148">
        <f t="shared" si="114"/>
        <v>237316.72745762713</v>
      </c>
      <c r="R215" s="148">
        <f t="shared" si="114"/>
        <v>1623685.6799999997</v>
      </c>
      <c r="S215" s="148">
        <f t="shared" si="114"/>
        <v>1446379.6700000002</v>
      </c>
      <c r="T215" s="148">
        <f t="shared" si="114"/>
        <v>1173814.7100000002</v>
      </c>
      <c r="U215" s="148">
        <f t="shared" si="114"/>
        <v>994758.2288135595</v>
      </c>
      <c r="V215" s="148">
        <f t="shared" si="114"/>
        <v>1629888.87</v>
      </c>
      <c r="W215" s="148">
        <f t="shared" si="114"/>
        <v>1635581.7399999995</v>
      </c>
      <c r="X215" s="148">
        <f t="shared" si="114"/>
        <v>639463.25</v>
      </c>
      <c r="Y215" s="148">
        <f t="shared" si="114"/>
        <v>541918.0084745763</v>
      </c>
      <c r="Z215" s="148">
        <f t="shared" si="114"/>
        <v>1659805.1199999987</v>
      </c>
      <c r="AA215" s="148">
        <f t="shared" si="114"/>
        <v>1632685.729999999</v>
      </c>
      <c r="AB215" s="148">
        <f t="shared" si="114"/>
        <v>1180984.5632</v>
      </c>
      <c r="AC215" s="148">
        <f t="shared" si="114"/>
        <v>1000834.3722033899</v>
      </c>
      <c r="AD215" s="148">
        <f t="shared" si="114"/>
        <v>1627843.8799999992</v>
      </c>
      <c r="AE215" s="148">
        <f t="shared" si="114"/>
        <v>1594852.7799999998</v>
      </c>
      <c r="AF215" s="148">
        <f t="shared" si="114"/>
        <v>1347281.7</v>
      </c>
      <c r="AG215" s="148">
        <f t="shared" si="114"/>
        <v>1141764.152542373</v>
      </c>
      <c r="AH215" s="148">
        <f t="shared" si="114"/>
        <v>1628617.8500000003</v>
      </c>
      <c r="AI215" s="148">
        <f t="shared" si="114"/>
        <v>1711568.5799999998</v>
      </c>
      <c r="AJ215" s="148">
        <f t="shared" si="114"/>
        <v>1814105.05</v>
      </c>
      <c r="AK215" s="148">
        <f t="shared" si="114"/>
        <v>1558671.960338983</v>
      </c>
      <c r="AL215" s="148">
        <f t="shared" si="114"/>
        <v>1629545.3999999997</v>
      </c>
      <c r="AM215" s="148">
        <f t="shared" si="114"/>
        <v>1613706.8199999994</v>
      </c>
      <c r="AN215" s="148">
        <f t="shared" si="114"/>
        <v>1808544.63</v>
      </c>
      <c r="AO215" s="150">
        <f t="shared" si="114"/>
        <v>1532970.0254237284</v>
      </c>
      <c r="AP215" s="148">
        <f t="shared" si="114"/>
        <v>1613312.6899999995</v>
      </c>
      <c r="AQ215" s="148">
        <f t="shared" si="114"/>
        <v>1621020.6499999992</v>
      </c>
      <c r="AR215" s="148">
        <f t="shared" si="114"/>
        <v>6269706.15</v>
      </c>
      <c r="AS215" s="148">
        <f t="shared" si="114"/>
        <v>5377295.669999998</v>
      </c>
      <c r="AT215" s="148">
        <f aca="true" t="shared" si="115" ref="AT215:BR215">AT210+AT209</f>
        <v>1630140.5499999998</v>
      </c>
      <c r="AU215" s="148">
        <f t="shared" si="115"/>
        <v>1648108.8099999998</v>
      </c>
      <c r="AV215" s="148">
        <f t="shared" si="115"/>
        <v>1763439.1100000003</v>
      </c>
      <c r="AW215" s="148">
        <f t="shared" si="115"/>
        <v>1506642.3628813562</v>
      </c>
      <c r="AX215" s="148">
        <f t="shared" si="115"/>
        <v>1632093.1500000008</v>
      </c>
      <c r="AY215" s="148">
        <f t="shared" si="115"/>
        <v>1815827.9099999995</v>
      </c>
      <c r="AZ215" s="148">
        <f t="shared" si="115"/>
        <v>3558729.7299999995</v>
      </c>
      <c r="BA215" s="148">
        <f t="shared" si="115"/>
        <v>3015872.652542373</v>
      </c>
      <c r="BB215" s="148">
        <f t="shared" si="115"/>
        <v>19535967.79</v>
      </c>
      <c r="BC215" s="148">
        <f t="shared" si="115"/>
        <v>19377425.500000004</v>
      </c>
      <c r="BD215" s="148">
        <f t="shared" si="115"/>
        <v>20435793.270000007</v>
      </c>
      <c r="BE215" s="148">
        <f t="shared" si="115"/>
        <v>16936531.999661017</v>
      </c>
      <c r="BF215" s="148">
        <f t="shared" si="115"/>
        <v>10983144.729999999</v>
      </c>
      <c r="BG215" s="148">
        <f t="shared" si="115"/>
        <v>793203</v>
      </c>
      <c r="BH215" s="148">
        <f t="shared" si="115"/>
        <v>0</v>
      </c>
      <c r="BI215" s="148">
        <f t="shared" si="115"/>
        <v>11776347.729999999</v>
      </c>
      <c r="BJ215" s="148">
        <f t="shared" si="115"/>
        <v>24910630.580000013</v>
      </c>
      <c r="BK215" s="148">
        <f t="shared" si="115"/>
        <v>6508307.419999997</v>
      </c>
      <c r="BL215" s="148">
        <f t="shared" si="115"/>
        <v>3653602.99</v>
      </c>
      <c r="BM215" s="148">
        <f t="shared" si="115"/>
        <v>346647.17000000004</v>
      </c>
      <c r="BN215" s="148">
        <f t="shared" si="115"/>
        <v>1103308.3900000001</v>
      </c>
      <c r="BO215" s="148">
        <f t="shared" si="115"/>
        <v>41635.8</v>
      </c>
      <c r="BP215" s="148">
        <f t="shared" si="115"/>
        <v>8147952.089999999</v>
      </c>
      <c r="BQ215" s="148">
        <f t="shared" si="115"/>
        <v>2813299.559999999</v>
      </c>
      <c r="BR215" s="148">
        <f t="shared" si="115"/>
        <v>6166356.469999997</v>
      </c>
      <c r="BS215" s="116"/>
      <c r="BT215" s="116"/>
      <c r="BU215" s="116"/>
    </row>
    <row r="216" spans="1:73" ht="45.75" customHeight="1" hidden="1" thickBot="1" thickTop="1">
      <c r="A216" s="205" t="s">
        <v>204</v>
      </c>
      <c r="B216" s="205"/>
      <c r="C216" s="151">
        <f aca="true" t="shared" si="116" ref="C216:AH216">C215-C213</f>
        <v>11994646.500000004</v>
      </c>
      <c r="D216" s="152">
        <f t="shared" si="116"/>
        <v>5486339.080000001</v>
      </c>
      <c r="E216" s="152">
        <f t="shared" si="116"/>
        <v>6508307.419999997</v>
      </c>
      <c r="F216" s="151">
        <f t="shared" si="116"/>
        <v>1618131.809999999</v>
      </c>
      <c r="G216" s="151">
        <f t="shared" si="116"/>
        <v>1327557.0999999996</v>
      </c>
      <c r="H216" s="151">
        <f t="shared" si="116"/>
        <v>0</v>
      </c>
      <c r="I216" s="151">
        <f t="shared" si="116"/>
        <v>0</v>
      </c>
      <c r="J216" s="153">
        <f t="shared" si="116"/>
        <v>1621151.0499999993</v>
      </c>
      <c r="K216" s="153">
        <f t="shared" si="116"/>
        <v>1503222.2000000011</v>
      </c>
      <c r="L216" s="151">
        <f t="shared" si="116"/>
        <v>33615.65</v>
      </c>
      <c r="M216" s="151">
        <f t="shared" si="116"/>
        <v>28487.83898305085</v>
      </c>
      <c r="N216" s="153">
        <f t="shared" si="116"/>
        <v>1621751.7399999995</v>
      </c>
      <c r="O216" s="153">
        <f t="shared" si="116"/>
        <v>1826913.5100000007</v>
      </c>
      <c r="P216" s="151">
        <f t="shared" si="116"/>
        <v>274630.25</v>
      </c>
      <c r="Q216" s="151">
        <f t="shared" si="116"/>
        <v>237316.72745762713</v>
      </c>
      <c r="R216" s="151">
        <f t="shared" si="116"/>
        <v>1623685.6799999997</v>
      </c>
      <c r="S216" s="151">
        <f t="shared" si="116"/>
        <v>1446379.6700000002</v>
      </c>
      <c r="T216" s="151">
        <f t="shared" si="116"/>
        <v>1173814.7100000002</v>
      </c>
      <c r="U216" s="151">
        <f t="shared" si="116"/>
        <v>994758.2288135595</v>
      </c>
      <c r="V216" s="151">
        <f t="shared" si="116"/>
        <v>1629888.87</v>
      </c>
      <c r="W216" s="151">
        <f t="shared" si="116"/>
        <v>1635581.7399999995</v>
      </c>
      <c r="X216" s="151">
        <f t="shared" si="116"/>
        <v>639463.25</v>
      </c>
      <c r="Y216" s="151">
        <f t="shared" si="116"/>
        <v>541918.0084745763</v>
      </c>
      <c r="Z216" s="151">
        <f t="shared" si="116"/>
        <v>1659805.1199999987</v>
      </c>
      <c r="AA216" s="151">
        <f t="shared" si="116"/>
        <v>1632685.729999999</v>
      </c>
      <c r="AB216" s="151">
        <f t="shared" si="116"/>
        <v>1180984.5632</v>
      </c>
      <c r="AC216" s="151">
        <f t="shared" si="116"/>
        <v>1000834.3722033899</v>
      </c>
      <c r="AD216" s="151">
        <f t="shared" si="116"/>
        <v>1627843.8799999992</v>
      </c>
      <c r="AE216" s="151">
        <f t="shared" si="116"/>
        <v>1594852.7799999998</v>
      </c>
      <c r="AF216" s="151">
        <f t="shared" si="116"/>
        <v>1347281.7</v>
      </c>
      <c r="AG216" s="151">
        <f t="shared" si="116"/>
        <v>1141764.152542373</v>
      </c>
      <c r="AH216" s="151">
        <f t="shared" si="116"/>
        <v>1628617.8500000003</v>
      </c>
      <c r="AI216" s="151">
        <f aca="true" t="shared" si="117" ref="AI216:BN216">AI215-AI213</f>
        <v>1711568.5799999998</v>
      </c>
      <c r="AJ216" s="151">
        <f t="shared" si="117"/>
        <v>1814105.05</v>
      </c>
      <c r="AK216" s="151">
        <f t="shared" si="117"/>
        <v>1558671.960338983</v>
      </c>
      <c r="AL216" s="151">
        <f t="shared" si="117"/>
        <v>1629545.3999999997</v>
      </c>
      <c r="AM216" s="151">
        <f t="shared" si="117"/>
        <v>1613706.8199999994</v>
      </c>
      <c r="AN216" s="151">
        <f t="shared" si="117"/>
        <v>1808544.63</v>
      </c>
      <c r="AO216" s="154">
        <f t="shared" si="117"/>
        <v>1532970.0254237284</v>
      </c>
      <c r="AP216" s="151">
        <f t="shared" si="117"/>
        <v>1613312.6899999995</v>
      </c>
      <c r="AQ216" s="151">
        <f t="shared" si="117"/>
        <v>1621020.6499999992</v>
      </c>
      <c r="AR216" s="155">
        <f t="shared" si="117"/>
        <v>6269706.15</v>
      </c>
      <c r="AS216" s="151">
        <f t="shared" si="117"/>
        <v>5377295.669999998</v>
      </c>
      <c r="AT216" s="151">
        <f t="shared" si="117"/>
        <v>1630140.5499999998</v>
      </c>
      <c r="AU216" s="151">
        <f t="shared" si="117"/>
        <v>1648108.8099999998</v>
      </c>
      <c r="AV216" s="151">
        <f t="shared" si="117"/>
        <v>1763439.1100000003</v>
      </c>
      <c r="AW216" s="151">
        <f t="shared" si="117"/>
        <v>1506642.3628813562</v>
      </c>
      <c r="AX216" s="151">
        <f t="shared" si="117"/>
        <v>1632093.1500000008</v>
      </c>
      <c r="AY216" s="151">
        <f t="shared" si="117"/>
        <v>1815827.9099999995</v>
      </c>
      <c r="AZ216" s="151">
        <f t="shared" si="117"/>
        <v>3558729.7299999995</v>
      </c>
      <c r="BA216" s="151">
        <f t="shared" si="117"/>
        <v>3015872.652542373</v>
      </c>
      <c r="BB216" s="151">
        <f t="shared" si="117"/>
        <v>19535967.79</v>
      </c>
      <c r="BC216" s="151">
        <f t="shared" si="117"/>
        <v>19377425.500000004</v>
      </c>
      <c r="BD216" s="151">
        <f t="shared" si="117"/>
        <v>20435793.270000007</v>
      </c>
      <c r="BE216" s="151">
        <f t="shared" si="117"/>
        <v>16936531.999661017</v>
      </c>
      <c r="BF216" s="151">
        <f t="shared" si="117"/>
        <v>10936278.729999999</v>
      </c>
      <c r="BG216" s="151">
        <f t="shared" si="117"/>
        <v>793203</v>
      </c>
      <c r="BH216" s="151">
        <f t="shared" si="117"/>
        <v>0</v>
      </c>
      <c r="BI216" s="151">
        <f t="shared" si="117"/>
        <v>11729481.729999999</v>
      </c>
      <c r="BJ216" s="151">
        <f t="shared" si="117"/>
        <v>24863764.580000013</v>
      </c>
      <c r="BK216" s="151">
        <f t="shared" si="117"/>
        <v>6508307.419999997</v>
      </c>
      <c r="BL216" s="151">
        <f t="shared" si="117"/>
        <v>3653602.99</v>
      </c>
      <c r="BM216" s="151">
        <f t="shared" si="117"/>
        <v>346647.17000000004</v>
      </c>
      <c r="BN216" s="151">
        <f t="shared" si="117"/>
        <v>1103308.3900000001</v>
      </c>
      <c r="BO216" s="151">
        <f>BO215-BO213</f>
        <v>41635.8</v>
      </c>
      <c r="BP216" s="151">
        <f>BP215-BP213</f>
        <v>8101086.089999999</v>
      </c>
      <c r="BQ216" s="151">
        <f>BQ215-BQ213</f>
        <v>2766433.559999999</v>
      </c>
      <c r="BR216" s="151">
        <f>BR215-BR213</f>
        <v>6166356.469999997</v>
      </c>
      <c r="BS216" s="99"/>
      <c r="BT216" s="99"/>
      <c r="BU216" s="99"/>
    </row>
    <row r="217" spans="1:73" ht="49.5" customHeight="1" hidden="1" thickTop="1">
      <c r="A217" s="201" t="s">
        <v>205</v>
      </c>
      <c r="B217" s="202"/>
      <c r="C217" s="156"/>
      <c r="D217" s="157"/>
      <c r="E217" s="157"/>
      <c r="F217" s="158"/>
      <c r="G217" s="158"/>
      <c r="H217" s="158"/>
      <c r="I217" s="158"/>
      <c r="J217" s="119"/>
      <c r="K217" s="119"/>
      <c r="L217" s="158"/>
      <c r="M217" s="158"/>
      <c r="N217" s="156"/>
      <c r="O217" s="157"/>
      <c r="P217" s="156"/>
      <c r="Q217" s="157"/>
      <c r="R217" s="156"/>
      <c r="S217" s="156"/>
      <c r="T217" s="156"/>
      <c r="U217" s="156"/>
      <c r="V217" s="156"/>
      <c r="W217" s="156"/>
      <c r="X217" s="156"/>
      <c r="Y217" s="156"/>
      <c r="Z217" s="156"/>
      <c r="AA217" s="156"/>
      <c r="AB217" s="156"/>
      <c r="AC217" s="156"/>
      <c r="AD217" s="156"/>
      <c r="AE217" s="156"/>
      <c r="AF217" s="156">
        <f>AF218</f>
        <v>0</v>
      </c>
      <c r="AG217" s="156">
        <f>AF217/1.18</f>
        <v>0</v>
      </c>
      <c r="AH217" s="156">
        <f>AH218</f>
        <v>0</v>
      </c>
      <c r="AI217" s="156">
        <f>AI218</f>
        <v>0</v>
      </c>
      <c r="AJ217" s="156">
        <f>AJ218+AJ219</f>
        <v>0</v>
      </c>
      <c r="AK217" s="156">
        <f>AJ217/1.18</f>
        <v>0</v>
      </c>
      <c r="AL217" s="156">
        <f>AL218</f>
        <v>0</v>
      </c>
      <c r="AM217" s="156">
        <f>AM218</f>
        <v>0</v>
      </c>
      <c r="AN217" s="156">
        <f>AN218+AN219</f>
        <v>0</v>
      </c>
      <c r="AO217" s="159">
        <f>AN217/1.18</f>
        <v>0</v>
      </c>
      <c r="AP217" s="156">
        <f>AP218</f>
        <v>0</v>
      </c>
      <c r="AQ217" s="156">
        <f>AQ218</f>
        <v>0</v>
      </c>
      <c r="AR217" s="128"/>
      <c r="AS217" s="156">
        <f aca="true" t="shared" si="118" ref="AS217:BC217">AS218</f>
        <v>0</v>
      </c>
      <c r="AT217" s="156">
        <f t="shared" si="118"/>
        <v>0</v>
      </c>
      <c r="AU217" s="156">
        <f t="shared" si="118"/>
        <v>0</v>
      </c>
      <c r="AV217" s="156">
        <f t="shared" si="118"/>
        <v>0</v>
      </c>
      <c r="AW217" s="156">
        <f t="shared" si="118"/>
        <v>0</v>
      </c>
      <c r="AX217" s="156">
        <f t="shared" si="118"/>
        <v>0</v>
      </c>
      <c r="AY217" s="156">
        <f t="shared" si="118"/>
        <v>0</v>
      </c>
      <c r="AZ217" s="156">
        <f t="shared" si="118"/>
        <v>0</v>
      </c>
      <c r="BA217" s="156">
        <f t="shared" si="118"/>
        <v>0</v>
      </c>
      <c r="BB217" s="156">
        <f t="shared" si="118"/>
        <v>0</v>
      </c>
      <c r="BC217" s="156">
        <f t="shared" si="118"/>
        <v>0</v>
      </c>
      <c r="BD217" s="160">
        <f>BD218+BD219</f>
        <v>0</v>
      </c>
      <c r="BE217" s="156">
        <f>BE218+BE219</f>
        <v>0</v>
      </c>
      <c r="BF217" s="156">
        <f>BF218</f>
        <v>0</v>
      </c>
      <c r="BG217" s="156"/>
      <c r="BH217" s="156">
        <f>BH218</f>
        <v>0</v>
      </c>
      <c r="BI217" s="156">
        <f>BI218</f>
        <v>0</v>
      </c>
      <c r="BJ217" s="156">
        <f>BJ218</f>
        <v>0</v>
      </c>
      <c r="BK217" s="156">
        <f>BK218</f>
        <v>0</v>
      </c>
      <c r="BL217" s="119">
        <f>BL216-BL214</f>
        <v>3653602.99</v>
      </c>
      <c r="BM217" s="119">
        <f>BM216-BM214</f>
        <v>346647.17000000004</v>
      </c>
      <c r="BN217" s="156">
        <f>BD217</f>
        <v>0</v>
      </c>
      <c r="BO217" s="156">
        <f>BO218</f>
        <v>0</v>
      </c>
      <c r="BP217" s="156">
        <f>BL217+BM217-BN217-BO217</f>
        <v>4000250.16</v>
      </c>
      <c r="BQ217" s="156">
        <f>BQ218</f>
        <v>0</v>
      </c>
      <c r="BR217" s="156">
        <f>BR218</f>
        <v>0</v>
      </c>
      <c r="BS217" s="99"/>
      <c r="BT217" s="99"/>
      <c r="BU217" s="99"/>
    </row>
    <row r="218" spans="1:73" ht="21" customHeight="1" hidden="1">
      <c r="A218" s="203" t="s">
        <v>206</v>
      </c>
      <c r="B218" s="204"/>
      <c r="C218" s="144"/>
      <c r="D218" s="144"/>
      <c r="E218" s="144"/>
      <c r="F218" s="140"/>
      <c r="G218" s="140"/>
      <c r="H218" s="140"/>
      <c r="I218" s="140"/>
      <c r="J218" s="140"/>
      <c r="K218" s="143"/>
      <c r="L218" s="140"/>
      <c r="M218" s="140"/>
      <c r="N218" s="144"/>
      <c r="O218" s="144"/>
      <c r="P218" s="144"/>
      <c r="Q218" s="144"/>
      <c r="R218" s="144"/>
      <c r="S218" s="144"/>
      <c r="T218" s="144"/>
      <c r="U218" s="144"/>
      <c r="V218" s="144"/>
      <c r="W218" s="144"/>
      <c r="X218" s="144"/>
      <c r="Y218" s="144"/>
      <c r="Z218" s="144"/>
      <c r="AA218" s="144"/>
      <c r="AB218" s="144"/>
      <c r="AC218" s="144"/>
      <c r="AD218" s="144"/>
      <c r="AE218" s="144"/>
      <c r="AF218" s="144"/>
      <c r="AG218" s="156"/>
      <c r="AH218" s="144"/>
      <c r="AI218" s="144"/>
      <c r="AJ218" s="144"/>
      <c r="AK218" s="156"/>
      <c r="AL218" s="144"/>
      <c r="AM218" s="144"/>
      <c r="AN218" s="144"/>
      <c r="AO218" s="159"/>
      <c r="AP218" s="144"/>
      <c r="AQ218" s="144"/>
      <c r="AR218" s="128"/>
      <c r="AS218" s="144">
        <f>AR218/1.18</f>
        <v>0</v>
      </c>
      <c r="AT218" s="144"/>
      <c r="AU218" s="144"/>
      <c r="AV218" s="144"/>
      <c r="AW218" s="144"/>
      <c r="AX218" s="144"/>
      <c r="AY218" s="144"/>
      <c r="AZ218" s="144"/>
      <c r="BA218" s="144"/>
      <c r="BB218" s="144"/>
      <c r="BC218" s="127">
        <f>AY218+AU218+AQ218+AM218+AI218+AE218+AA218+W218+S218+O218+K218+G218</f>
        <v>0</v>
      </c>
      <c r="BD218" s="127">
        <f>AZ218+AV218+AR218+AN218+AJ218+AF218+AB218+X218+T218+P218+L218+H218</f>
        <v>0</v>
      </c>
      <c r="BE218" s="127">
        <f>BA218+AW218+AS218+AO218+AK218+AG218+AC218+Y218+U218+Q218+M218+I218</f>
        <v>0</v>
      </c>
      <c r="BF218" s="144"/>
      <c r="BG218" s="144"/>
      <c r="BH218" s="144"/>
      <c r="BI218" s="144"/>
      <c r="BJ218" s="144"/>
      <c r="BK218" s="144"/>
      <c r="BL218" s="128">
        <v>3653602.99</v>
      </c>
      <c r="BM218" s="128">
        <v>346647.17</v>
      </c>
      <c r="BN218" s="144">
        <f>BD218</f>
        <v>0</v>
      </c>
      <c r="BO218" s="144"/>
      <c r="BP218" s="156">
        <f>BL218+BM218-BN218-BO218</f>
        <v>4000250.16</v>
      </c>
      <c r="BQ218" s="144"/>
      <c r="BR218" s="144"/>
      <c r="BS218" s="99"/>
      <c r="BT218" s="99"/>
      <c r="BU218" s="99"/>
    </row>
    <row r="219" spans="1:73" ht="21" customHeight="1" hidden="1">
      <c r="A219" s="161"/>
      <c r="B219" s="162" t="s">
        <v>207</v>
      </c>
      <c r="C219" s="144"/>
      <c r="D219" s="144"/>
      <c r="E219" s="144"/>
      <c r="F219" s="140"/>
      <c r="G219" s="140"/>
      <c r="H219" s="140"/>
      <c r="I219" s="140"/>
      <c r="J219" s="140"/>
      <c r="K219" s="143"/>
      <c r="L219" s="140"/>
      <c r="M219" s="140"/>
      <c r="N219" s="144"/>
      <c r="O219" s="144"/>
      <c r="P219" s="144"/>
      <c r="Q219" s="144"/>
      <c r="R219" s="144"/>
      <c r="S219" s="144"/>
      <c r="T219" s="144"/>
      <c r="U219" s="144"/>
      <c r="V219" s="144"/>
      <c r="W219" s="144"/>
      <c r="X219" s="144"/>
      <c r="Y219" s="144"/>
      <c r="Z219" s="144"/>
      <c r="AA219" s="144"/>
      <c r="AB219" s="144"/>
      <c r="AC219" s="144"/>
      <c r="AD219" s="144"/>
      <c r="AE219" s="144"/>
      <c r="AF219" s="144"/>
      <c r="AG219" s="163"/>
      <c r="AH219" s="144"/>
      <c r="AI219" s="144"/>
      <c r="AJ219" s="144"/>
      <c r="AK219" s="156"/>
      <c r="AL219" s="144"/>
      <c r="AM219" s="144"/>
      <c r="AN219" s="144"/>
      <c r="AO219" s="164"/>
      <c r="AP219" s="144"/>
      <c r="AQ219" s="144"/>
      <c r="AR219" s="165"/>
      <c r="AS219" s="144"/>
      <c r="AT219" s="144"/>
      <c r="AU219" s="144"/>
      <c r="AV219" s="144"/>
      <c r="AW219" s="144"/>
      <c r="AX219" s="144"/>
      <c r="AY219" s="144"/>
      <c r="AZ219" s="144"/>
      <c r="BA219" s="144"/>
      <c r="BB219" s="144"/>
      <c r="BC219" s="140"/>
      <c r="BD219" s="127">
        <f>AZ219+AV219+AR219+AN219+AJ219+AF219+AB219+X219+T219+P219+L219+H219</f>
        <v>0</v>
      </c>
      <c r="BE219" s="127">
        <f>BA219+AW219+AS219+AO219+AK219+AG219+AC219+Y219+U219+Q219+M219+I219</f>
        <v>0</v>
      </c>
      <c r="BF219" s="144"/>
      <c r="BG219" s="144"/>
      <c r="BH219" s="144"/>
      <c r="BI219" s="144"/>
      <c r="BJ219" s="144"/>
      <c r="BK219" s="144"/>
      <c r="BL219" s="166"/>
      <c r="BM219" s="166"/>
      <c r="BN219" s="144"/>
      <c r="BO219" s="144"/>
      <c r="BP219" s="163"/>
      <c r="BQ219" s="144"/>
      <c r="BR219" s="144"/>
      <c r="BS219" s="99"/>
      <c r="BT219" s="99"/>
      <c r="BU219" s="99"/>
    </row>
    <row r="220" spans="1:73" s="93" customFormat="1" ht="36.75" customHeight="1" hidden="1" thickBot="1">
      <c r="A220" s="200" t="s">
        <v>208</v>
      </c>
      <c r="B220" s="200"/>
      <c r="C220" s="167"/>
      <c r="D220" s="167"/>
      <c r="E220" s="167"/>
      <c r="F220" s="168"/>
      <c r="G220" s="168"/>
      <c r="H220" s="168"/>
      <c r="I220" s="168"/>
      <c r="J220" s="209"/>
      <c r="K220" s="209"/>
      <c r="L220" s="168" t="s">
        <v>209</v>
      </c>
      <c r="M220" s="168"/>
      <c r="N220" s="167"/>
      <c r="O220" s="167"/>
      <c r="P220" s="167"/>
      <c r="Q220" s="167"/>
      <c r="R220" s="167"/>
      <c r="S220" s="167"/>
      <c r="T220" s="167"/>
      <c r="U220" s="167"/>
      <c r="V220" s="167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>
        <f>AF216-AF218</f>
        <v>1347281.7</v>
      </c>
      <c r="AG220" s="167">
        <f>AG216-AG218</f>
        <v>1141764.152542373</v>
      </c>
      <c r="AH220" s="167"/>
      <c r="AI220" s="167"/>
      <c r="AJ220" s="167">
        <f aca="true" t="shared" si="119" ref="AJ220:BF220">AJ216-AJ217</f>
        <v>1814105.05</v>
      </c>
      <c r="AK220" s="167">
        <f t="shared" si="119"/>
        <v>1558671.960338983</v>
      </c>
      <c r="AL220" s="167">
        <f t="shared" si="119"/>
        <v>1629545.3999999997</v>
      </c>
      <c r="AM220" s="167">
        <f t="shared" si="119"/>
        <v>1613706.8199999994</v>
      </c>
      <c r="AN220" s="168">
        <f t="shared" si="119"/>
        <v>1808544.63</v>
      </c>
      <c r="AO220" s="169">
        <f t="shared" si="119"/>
        <v>1532970.0254237284</v>
      </c>
      <c r="AP220" s="167">
        <f t="shared" si="119"/>
        <v>1613312.6899999995</v>
      </c>
      <c r="AQ220" s="167">
        <f t="shared" si="119"/>
        <v>1621020.6499999992</v>
      </c>
      <c r="AR220" s="167">
        <f t="shared" si="119"/>
        <v>6269706.15</v>
      </c>
      <c r="AS220" s="167">
        <f t="shared" si="119"/>
        <v>5377295.669999998</v>
      </c>
      <c r="AT220" s="167">
        <f t="shared" si="119"/>
        <v>1630140.5499999998</v>
      </c>
      <c r="AU220" s="167">
        <f t="shared" si="119"/>
        <v>1648108.8099999998</v>
      </c>
      <c r="AV220" s="167">
        <f t="shared" si="119"/>
        <v>1763439.1100000003</v>
      </c>
      <c r="AW220" s="167">
        <f t="shared" si="119"/>
        <v>1506642.3628813562</v>
      </c>
      <c r="AX220" s="167">
        <f t="shared" si="119"/>
        <v>1632093.1500000008</v>
      </c>
      <c r="AY220" s="167">
        <f t="shared" si="119"/>
        <v>1815827.9099999995</v>
      </c>
      <c r="AZ220" s="167">
        <f t="shared" si="119"/>
        <v>3558729.7299999995</v>
      </c>
      <c r="BA220" s="167">
        <f t="shared" si="119"/>
        <v>3015872.652542373</v>
      </c>
      <c r="BB220" s="167">
        <f t="shared" si="119"/>
        <v>19535967.79</v>
      </c>
      <c r="BC220" s="167">
        <f t="shared" si="119"/>
        <v>19377425.500000004</v>
      </c>
      <c r="BD220" s="167">
        <f t="shared" si="119"/>
        <v>20435793.270000007</v>
      </c>
      <c r="BE220" s="167">
        <f t="shared" si="119"/>
        <v>16936531.999661017</v>
      </c>
      <c r="BF220" s="167">
        <f t="shared" si="119"/>
        <v>10936278.729999999</v>
      </c>
      <c r="BG220" s="167"/>
      <c r="BH220" s="167">
        <f>BH216-BH217</f>
        <v>0</v>
      </c>
      <c r="BI220" s="167">
        <f>BI216-BI217</f>
        <v>11729481.729999999</v>
      </c>
      <c r="BJ220" s="167">
        <f>BJ216-BJ218</f>
        <v>24863764.580000013</v>
      </c>
      <c r="BK220" s="167">
        <f>BK216-BK218</f>
        <v>6508307.419999997</v>
      </c>
      <c r="BL220" s="167">
        <f>BL216-BL218</f>
        <v>0</v>
      </c>
      <c r="BM220" s="167">
        <f>BM216-BM218</f>
        <v>0</v>
      </c>
      <c r="BN220" s="167"/>
      <c r="BO220" s="167"/>
      <c r="BP220" s="167">
        <f>BP216-BP218</f>
        <v>4100835.929999999</v>
      </c>
      <c r="BQ220" s="167">
        <f>BQ216-BQ218</f>
        <v>2766433.559999999</v>
      </c>
      <c r="BR220" s="167">
        <f>BR216-BR218</f>
        <v>6166356.469999997</v>
      </c>
      <c r="BS220" s="115"/>
      <c r="BT220" s="115"/>
      <c r="BU220" s="115"/>
    </row>
    <row r="221" spans="1:19" ht="21" customHeight="1" hidden="1" thickTop="1">
      <c r="A221" s="170"/>
      <c r="C221" s="170"/>
      <c r="D221" s="170"/>
      <c r="E221" s="170"/>
      <c r="F221" s="171"/>
      <c r="G221" s="171"/>
      <c r="H221" s="171"/>
      <c r="I221" s="171"/>
      <c r="J221" s="171"/>
      <c r="K221" s="172"/>
      <c r="L221" s="171"/>
      <c r="M221" s="171"/>
      <c r="N221" s="170"/>
      <c r="O221" s="170"/>
      <c r="P221" s="170"/>
      <c r="Q221" s="170"/>
      <c r="R221" s="170"/>
      <c r="S221" s="170"/>
    </row>
    <row r="222" spans="1:19" ht="21" customHeight="1" hidden="1">
      <c r="A222" s="170"/>
      <c r="B222" s="170" t="s">
        <v>210</v>
      </c>
      <c r="C222" s="170"/>
      <c r="D222" s="170"/>
      <c r="E222" s="170"/>
      <c r="F222" s="171"/>
      <c r="G222" s="171"/>
      <c r="H222" s="171"/>
      <c r="I222" s="171"/>
      <c r="J222" s="171"/>
      <c r="K222" s="172"/>
      <c r="L222" s="171"/>
      <c r="M222" s="171"/>
      <c r="N222" s="170"/>
      <c r="O222" s="170"/>
      <c r="P222" s="170"/>
      <c r="Q222" s="170"/>
      <c r="R222" s="170"/>
      <c r="S222" s="170"/>
    </row>
    <row r="223" ht="21" customHeight="1" hidden="1">
      <c r="B223" s="170"/>
    </row>
    <row r="224" ht="21" customHeight="1" hidden="1">
      <c r="B224" s="170" t="s">
        <v>211</v>
      </c>
    </row>
    <row r="225" spans="36:57" ht="21" customHeight="1" hidden="1">
      <c r="AJ225" s="94">
        <f>AJ216-AJ219</f>
        <v>1814105.05</v>
      </c>
      <c r="AK225" s="94">
        <f>AK216-AK219</f>
        <v>1558671.960338983</v>
      </c>
      <c r="BD225" s="94">
        <f>BD216-BD219</f>
        <v>20435793.270000007</v>
      </c>
      <c r="BE225" s="94">
        <f>BE216-BE219</f>
        <v>16936531.999661017</v>
      </c>
    </row>
    <row r="226" spans="1:73" ht="24" customHeight="1">
      <c r="A226" s="211"/>
      <c r="B226" s="211"/>
      <c r="C226" s="211"/>
      <c r="D226" s="211"/>
      <c r="E226" s="211"/>
      <c r="F226" s="211"/>
      <c r="G226" s="211"/>
      <c r="H226" s="211"/>
      <c r="I226" s="211"/>
      <c r="J226" s="211"/>
      <c r="K226" s="211"/>
      <c r="L226" s="211"/>
      <c r="M226" s="211"/>
      <c r="N226" s="211"/>
      <c r="O226" s="211"/>
      <c r="P226" s="211"/>
      <c r="Q226" s="211"/>
      <c r="R226" s="211"/>
      <c r="S226" s="211"/>
      <c r="T226" s="211"/>
      <c r="U226" s="211"/>
      <c r="V226" s="211"/>
      <c r="W226" s="211"/>
      <c r="X226" s="211"/>
      <c r="Y226" s="211"/>
      <c r="Z226" s="211"/>
      <c r="AA226" s="211"/>
      <c r="AB226" s="211"/>
      <c r="AC226" s="211"/>
      <c r="AD226" s="211"/>
      <c r="AE226" s="211"/>
      <c r="AF226" s="211"/>
      <c r="AG226" s="211"/>
      <c r="AH226" s="211"/>
      <c r="AI226" s="211"/>
      <c r="AJ226" s="211"/>
      <c r="AK226" s="211"/>
      <c r="AL226" s="211"/>
      <c r="AM226" s="211"/>
      <c r="AN226" s="211"/>
      <c r="AO226" s="211"/>
      <c r="AP226" s="211"/>
      <c r="AQ226" s="211"/>
      <c r="AR226" s="211"/>
      <c r="AS226" s="211"/>
      <c r="AT226" s="211"/>
      <c r="AU226" s="211"/>
      <c r="AV226" s="211"/>
      <c r="AW226" s="211"/>
      <c r="AX226" s="211"/>
      <c r="AY226" s="211"/>
      <c r="AZ226" s="211"/>
      <c r="BA226" s="211"/>
      <c r="BB226" s="211"/>
      <c r="BC226" s="211"/>
      <c r="BD226" s="211"/>
      <c r="BE226" s="211"/>
      <c r="BF226" s="211"/>
      <c r="BG226" s="211"/>
      <c r="BH226" s="211"/>
      <c r="BI226" s="211"/>
      <c r="BJ226" s="211"/>
      <c r="BK226" s="211"/>
      <c r="BL226" s="211"/>
      <c r="BM226" s="211"/>
      <c r="BN226" s="211"/>
      <c r="BO226" s="211"/>
      <c r="BP226" s="211"/>
      <c r="BQ226" s="211"/>
      <c r="BR226" s="211"/>
      <c r="BS226" s="211"/>
      <c r="BT226" s="211"/>
      <c r="BU226" s="211"/>
    </row>
    <row r="227" ht="21" customHeight="1"/>
    <row r="228" ht="21" customHeight="1"/>
    <row r="229" ht="21" customHeight="1">
      <c r="BG229" s="94" t="s">
        <v>213</v>
      </c>
    </row>
    <row r="230" ht="21" customHeight="1"/>
    <row r="231" ht="21" customHeight="1"/>
    <row r="232" spans="1:71" ht="38.25" customHeight="1">
      <c r="A232" s="94" t="s">
        <v>349</v>
      </c>
      <c r="F232" s="94"/>
      <c r="G232" s="94"/>
      <c r="H232" s="94"/>
      <c r="I232" s="94"/>
      <c r="J232" s="94"/>
      <c r="K232" s="94"/>
      <c r="L232" s="94"/>
      <c r="M232" s="94"/>
      <c r="Q232" s="94" t="s">
        <v>350</v>
      </c>
      <c r="BS232" s="94" t="s">
        <v>350</v>
      </c>
    </row>
    <row r="233" ht="21" customHeight="1"/>
    <row r="234" spans="1:71" ht="21" customHeight="1">
      <c r="A234" s="94" t="s">
        <v>351</v>
      </c>
      <c r="F234" s="94"/>
      <c r="G234" s="94"/>
      <c r="H234" s="94"/>
      <c r="I234" s="94"/>
      <c r="J234" s="94"/>
      <c r="K234" s="94"/>
      <c r="L234" s="94"/>
      <c r="M234" s="94"/>
      <c r="Q234" s="94" t="s">
        <v>352</v>
      </c>
      <c r="BS234" s="94" t="s">
        <v>352</v>
      </c>
    </row>
    <row r="235" ht="48.75" customHeight="1"/>
    <row r="236" ht="21" customHeight="1"/>
    <row r="237" ht="21" customHeight="1">
      <c r="A237" s="94" t="s">
        <v>353</v>
      </c>
    </row>
    <row r="238" ht="21" customHeight="1">
      <c r="A238" s="94" t="s">
        <v>354</v>
      </c>
    </row>
    <row r="239" ht="21" customHeight="1"/>
    <row r="240" ht="21" customHeight="1"/>
    <row r="241" ht="21" customHeight="1"/>
    <row r="242" ht="21" customHeight="1"/>
    <row r="243" ht="21" customHeight="1"/>
    <row r="244" ht="21" customHeight="1"/>
    <row r="245" ht="21" customHeight="1"/>
    <row r="246" ht="21" customHeight="1"/>
    <row r="247" ht="21" customHeight="1"/>
    <row r="248" ht="21" customHeight="1"/>
    <row r="249" ht="21" customHeight="1"/>
    <row r="250" ht="21" customHeight="1"/>
    <row r="251" ht="21" customHeight="1"/>
    <row r="252" ht="21" customHeight="1"/>
    <row r="253" ht="21" customHeight="1"/>
    <row r="254" ht="21" customHeight="1"/>
    <row r="255" ht="21" customHeight="1"/>
    <row r="256" ht="21" customHeight="1"/>
    <row r="257" ht="21" customHeight="1"/>
    <row r="258" ht="21" customHeight="1"/>
    <row r="259" ht="21" customHeight="1"/>
    <row r="260" ht="21" customHeight="1"/>
    <row r="261" ht="21" customHeight="1"/>
    <row r="262" ht="21" customHeight="1"/>
    <row r="263" ht="21" customHeight="1"/>
    <row r="264" ht="21" customHeight="1"/>
    <row r="265" ht="21" customHeight="1"/>
    <row r="266" ht="21" customHeight="1"/>
    <row r="267" ht="21" customHeight="1"/>
    <row r="268" ht="21" customHeight="1"/>
    <row r="269" ht="21" customHeight="1"/>
    <row r="270" ht="21" customHeight="1"/>
    <row r="271" ht="21" customHeight="1"/>
    <row r="272" ht="21" customHeight="1"/>
    <row r="273" ht="21" customHeight="1"/>
    <row r="274" ht="21" customHeight="1"/>
    <row r="275" ht="21" customHeight="1"/>
    <row r="276" ht="21" customHeight="1"/>
    <row r="277" ht="21" customHeight="1"/>
    <row r="278" ht="21" customHeight="1"/>
    <row r="279" ht="21" customHeight="1"/>
    <row r="280" ht="21" customHeight="1"/>
    <row r="281" ht="21" customHeight="1"/>
    <row r="282" ht="21" customHeight="1"/>
    <row r="283" ht="21" customHeight="1"/>
    <row r="284" ht="21" customHeight="1"/>
    <row r="285" ht="21" customHeight="1"/>
    <row r="286" ht="21" customHeight="1"/>
    <row r="287" ht="21" customHeight="1"/>
    <row r="288" ht="21" customHeight="1"/>
    <row r="289" ht="21" customHeight="1"/>
    <row r="290" ht="21" customHeight="1"/>
    <row r="291" ht="21" customHeight="1"/>
    <row r="292" ht="21" customHeight="1"/>
    <row r="293" ht="21" customHeight="1"/>
    <row r="294" ht="21" customHeight="1"/>
    <row r="295" ht="21" customHeight="1"/>
    <row r="296" ht="21" customHeight="1"/>
    <row r="297" ht="21" customHeight="1"/>
    <row r="298" ht="21" customHeight="1"/>
    <row r="299" ht="21" customHeight="1"/>
    <row r="300" ht="21" customHeight="1"/>
    <row r="301" ht="21" customHeight="1"/>
    <row r="302" ht="21" customHeight="1"/>
    <row r="303" ht="21" customHeight="1"/>
    <row r="304" ht="21" customHeight="1"/>
    <row r="305" ht="21" customHeight="1"/>
    <row r="306" ht="21" customHeight="1"/>
    <row r="307" ht="21" customHeight="1"/>
    <row r="308" ht="21" customHeight="1"/>
    <row r="309" ht="21" customHeight="1"/>
    <row r="310" ht="21" customHeight="1"/>
    <row r="311" ht="21" customHeight="1"/>
    <row r="312" ht="21" customHeight="1"/>
    <row r="313" ht="21" customHeight="1"/>
    <row r="314" ht="21" customHeight="1"/>
    <row r="315" ht="21" customHeight="1"/>
  </sheetData>
  <sheetProtection/>
  <mergeCells count="113">
    <mergeCell ref="A226:BU226"/>
    <mergeCell ref="BU128:BU129"/>
    <mergeCell ref="BU82:BU83"/>
    <mergeCell ref="BD188:BD190"/>
    <mergeCell ref="B82:B83"/>
    <mergeCell ref="BD203:BD204"/>
    <mergeCell ref="B197:B200"/>
    <mergeCell ref="BD197:BD200"/>
    <mergeCell ref="B103:B104"/>
    <mergeCell ref="B114:B115"/>
    <mergeCell ref="A21:A22"/>
    <mergeCell ref="A23:A24"/>
    <mergeCell ref="A25:A26"/>
    <mergeCell ref="A27:A28"/>
    <mergeCell ref="BD32:BD33"/>
    <mergeCell ref="A1:BU1"/>
    <mergeCell ref="B59:B60"/>
    <mergeCell ref="A70:A71"/>
    <mergeCell ref="B21:B22"/>
    <mergeCell ref="BD21:BD22"/>
    <mergeCell ref="A29:A30"/>
    <mergeCell ref="A59:A60"/>
    <mergeCell ref="B32:B33"/>
    <mergeCell ref="A32:A33"/>
    <mergeCell ref="A103:A104"/>
    <mergeCell ref="A119:A120"/>
    <mergeCell ref="A99:A101"/>
    <mergeCell ref="A82:A83"/>
    <mergeCell ref="A114:A115"/>
    <mergeCell ref="BD124:BD125"/>
    <mergeCell ref="B128:B130"/>
    <mergeCell ref="BD128:BD130"/>
    <mergeCell ref="B119:B120"/>
    <mergeCell ref="BD119:BD120"/>
    <mergeCell ref="A47:A48"/>
    <mergeCell ref="A124:A125"/>
    <mergeCell ref="J220:K220"/>
    <mergeCell ref="A197:A200"/>
    <mergeCell ref="B203:B204"/>
    <mergeCell ref="A203:A204"/>
    <mergeCell ref="A193:A194"/>
    <mergeCell ref="B193:B194"/>
    <mergeCell ref="A170:A171"/>
    <mergeCell ref="B176:B177"/>
    <mergeCell ref="B23:B24"/>
    <mergeCell ref="B25:B26"/>
    <mergeCell ref="B27:B28"/>
    <mergeCell ref="B29:B30"/>
    <mergeCell ref="B74:B75"/>
    <mergeCell ref="BD74:BD75"/>
    <mergeCell ref="A216:B216"/>
    <mergeCell ref="A209:B209"/>
    <mergeCell ref="A215:B215"/>
    <mergeCell ref="A183:A185"/>
    <mergeCell ref="B188:B190"/>
    <mergeCell ref="BD114:BD115"/>
    <mergeCell ref="B124:B125"/>
    <mergeCell ref="BD139:BD140"/>
    <mergeCell ref="A220:B220"/>
    <mergeCell ref="A217:B217"/>
    <mergeCell ref="BD23:BD24"/>
    <mergeCell ref="BD25:BD26"/>
    <mergeCell ref="BD27:BD28"/>
    <mergeCell ref="B47:B48"/>
    <mergeCell ref="A218:B218"/>
    <mergeCell ref="BD47:BD48"/>
    <mergeCell ref="BD29:BD30"/>
    <mergeCell ref="BD59:BD60"/>
    <mergeCell ref="BU62:BU63"/>
    <mergeCell ref="BU66:BU67"/>
    <mergeCell ref="B70:B71"/>
    <mergeCell ref="BD70:BD71"/>
    <mergeCell ref="BU70:BU71"/>
    <mergeCell ref="B62:B63"/>
    <mergeCell ref="BD62:BD63"/>
    <mergeCell ref="BU74:BU75"/>
    <mergeCell ref="B77:B79"/>
    <mergeCell ref="BD77:BD79"/>
    <mergeCell ref="A91:A93"/>
    <mergeCell ref="B91:B93"/>
    <mergeCell ref="B84:B86"/>
    <mergeCell ref="A84:A86"/>
    <mergeCell ref="A74:A75"/>
    <mergeCell ref="A77:A79"/>
    <mergeCell ref="BD91:BD93"/>
    <mergeCell ref="BD96:BD98"/>
    <mergeCell ref="A96:A98"/>
    <mergeCell ref="BU96:BU97"/>
    <mergeCell ref="B99:B101"/>
    <mergeCell ref="BD99:BD101"/>
    <mergeCell ref="B96:B98"/>
    <mergeCell ref="A128:A130"/>
    <mergeCell ref="BD148:BD150"/>
    <mergeCell ref="B141:B142"/>
    <mergeCell ref="A141:A142"/>
    <mergeCell ref="BD141:BD142"/>
    <mergeCell ref="B139:B140"/>
    <mergeCell ref="A163:A164"/>
    <mergeCell ref="A139:A140"/>
    <mergeCell ref="B148:B150"/>
    <mergeCell ref="A148:A150"/>
    <mergeCell ref="B163:B164"/>
    <mergeCell ref="BD163:BD164"/>
    <mergeCell ref="B170:B171"/>
    <mergeCell ref="BD183:BD185"/>
    <mergeCell ref="BD170:BD171"/>
    <mergeCell ref="BD193:BD194"/>
    <mergeCell ref="A188:A190"/>
    <mergeCell ref="BD176:BD177"/>
    <mergeCell ref="B183:B185"/>
    <mergeCell ref="B191:B192"/>
    <mergeCell ref="BD191:BD192"/>
    <mergeCell ref="A191:A192"/>
  </mergeCells>
  <printOptions horizontalCentered="1"/>
  <pageMargins left="0" right="0" top="0.1968503937007874" bottom="0.1968503937007874" header="0.5118110236220472" footer="0.5118110236220472"/>
  <pageSetup fitToHeight="3" horizontalDpi="300" verticalDpi="300" orientation="portrait" paperSize="9" scale="55" r:id="rId1"/>
  <rowBreaks count="1" manualBreakCount="1">
    <brk id="1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peo_6</dc:creator>
  <cp:keywords/>
  <dc:description/>
  <cp:lastModifiedBy>peo_6</cp:lastModifiedBy>
  <cp:lastPrinted>2012-05-18T10:35:02Z</cp:lastPrinted>
  <dcterms:created xsi:type="dcterms:W3CDTF">2012-01-24T07:33:40Z</dcterms:created>
  <dcterms:modified xsi:type="dcterms:W3CDTF">2012-05-21T04:20:20Z</dcterms:modified>
  <cp:category/>
  <cp:version/>
  <cp:contentType/>
  <cp:contentStatus/>
</cp:coreProperties>
</file>